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раздел 6 (доп.образование)" sheetId="2" r:id="rId1"/>
    <sheet name="ацк" sheetId="4" state="hidden" r:id="rId2"/>
    <sheet name="%" sheetId="3" r:id="rId3"/>
    <sheet name="ОТ1, ОТ2" sheetId="5" state="hidden" r:id="rId4"/>
  </sheets>
  <definedNames>
    <definedName name="APPT">#REF!</definedName>
    <definedName name="BBB">#REF!</definedName>
    <definedName name="Excel_BuiltIn_Print_Area_1">#REF!</definedName>
    <definedName name="FIO">#REF!</definedName>
    <definedName name="LAST_CELL" localSheetId="1">ацк!$J$16</definedName>
    <definedName name="SIGN">#REF!</definedName>
    <definedName name="_xlnm.Print_Area" localSheetId="3">'ОТ1, ОТ2'!$A$1:$L$25</definedName>
    <definedName name="_xlnm.Print_Area" localSheetId="0">'раздел 6 (доп.образование)'!$A$1:$P$8</definedName>
  </definedNames>
  <calcPr calcId="144525"/>
</workbook>
</file>

<file path=xl/calcChain.xml><?xml version="1.0" encoding="utf-8"?>
<calcChain xmlns="http://schemas.openxmlformats.org/spreadsheetml/2006/main">
  <c r="H8" i="2" l="1"/>
  <c r="C15" i="3" l="1"/>
  <c r="L15" i="3" l="1"/>
  <c r="C8" i="3"/>
  <c r="C11" i="3" s="1"/>
  <c r="F11" i="3"/>
  <c r="B11" i="3"/>
  <c r="D10" i="3"/>
  <c r="D9" i="3"/>
  <c r="D7" i="3"/>
  <c r="D6" i="3"/>
  <c r="D5" i="3"/>
  <c r="D4" i="3"/>
  <c r="D3" i="3"/>
  <c r="D8" i="3" l="1"/>
  <c r="J27" i="5"/>
  <c r="L19" i="5"/>
  <c r="I14" i="5"/>
  <c r="N14" i="5" s="1"/>
  <c r="G13" i="5"/>
  <c r="H13" i="5" s="1"/>
  <c r="J11" i="5"/>
  <c r="K11" i="5" s="1"/>
  <c r="L11" i="5" s="1"/>
  <c r="G11" i="5"/>
  <c r="H11" i="5" s="1"/>
  <c r="N11" i="5" s="1"/>
  <c r="J10" i="5"/>
  <c r="K10" i="5" s="1"/>
  <c r="L10" i="5" s="1"/>
  <c r="G10" i="5"/>
  <c r="H10" i="5" s="1"/>
  <c r="N10" i="5" s="1"/>
  <c r="J9" i="5"/>
  <c r="J14" i="5" s="1"/>
  <c r="G9" i="5"/>
  <c r="E9" i="5"/>
  <c r="H9" i="5" s="1"/>
  <c r="D9" i="5"/>
  <c r="D14" i="5" s="1"/>
  <c r="J26" i="5" s="1"/>
  <c r="K4" i="5"/>
  <c r="D11" i="3" l="1"/>
  <c r="H14" i="5"/>
  <c r="K5" i="5" s="1"/>
  <c r="L3" i="5"/>
  <c r="N9" i="5"/>
  <c r="K3" i="5"/>
  <c r="J19" i="5"/>
  <c r="K14" i="5"/>
  <c r="L14" i="5" s="1"/>
  <c r="N13" i="5"/>
  <c r="K13" i="5"/>
  <c r="L13" i="5" s="1"/>
  <c r="L4" i="5"/>
  <c r="K9" i="5"/>
  <c r="L9" i="5" s="1"/>
  <c r="L8" i="3"/>
  <c r="E6" i="3" l="1"/>
  <c r="E4" i="3"/>
  <c r="E3" i="3"/>
  <c r="E9" i="3"/>
  <c r="E5" i="3"/>
  <c r="E10" i="3"/>
  <c r="E7" i="3"/>
  <c r="E8" i="3"/>
  <c r="M19" i="5"/>
  <c r="J22" i="5"/>
  <c r="J23" i="5" s="1"/>
  <c r="J20" i="5"/>
  <c r="J17" i="5"/>
  <c r="J18" i="5" s="1"/>
  <c r="L2" i="5"/>
  <c r="E11" i="3" l="1"/>
  <c r="M20" i="5"/>
  <c r="M21" i="5" s="1"/>
  <c r="J24" i="5"/>
  <c r="J25" i="5" s="1"/>
  <c r="J21" i="5"/>
  <c r="J28" i="5"/>
  <c r="J29" i="5"/>
  <c r="O11" i="3"/>
  <c r="M3" i="3" l="1"/>
  <c r="M4" i="3"/>
  <c r="M5" i="3"/>
  <c r="M6" i="3"/>
  <c r="M7" i="3"/>
  <c r="M9" i="3"/>
  <c r="M10" i="3"/>
  <c r="K11" i="3"/>
  <c r="L11" i="3"/>
  <c r="N3" i="3" l="1"/>
  <c r="M8" i="3"/>
  <c r="M11" i="3" s="1"/>
  <c r="N8" i="3" l="1"/>
  <c r="N6" i="3" l="1"/>
  <c r="N10" i="3"/>
  <c r="N5" i="3"/>
  <c r="N9" i="3"/>
  <c r="N4" i="3"/>
  <c r="N7" i="3"/>
  <c r="N11" i="3" l="1"/>
</calcChain>
</file>

<file path=xl/comments1.xml><?xml version="1.0" encoding="utf-8"?>
<comments xmlns="http://schemas.openxmlformats.org/spreadsheetml/2006/main">
  <authors>
    <author>Автор</author>
  </authors>
  <commentList>
    <comment ref="M5" authorId="0">
      <text>
        <r>
          <rPr>
            <b/>
            <sz val="9"/>
            <color indexed="81"/>
            <rFont val="Tahoma"/>
            <family val="2"/>
            <charset val="204"/>
          </rPr>
          <t>нормативы затрат мун.зад.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>из объема местного бюджета убираем фонд на директора и оп, без 30,2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<sst xmlns="http://schemas.openxmlformats.org/spreadsheetml/2006/main" count="135" uniqueCount="108">
  <si>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</si>
  <si>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</si>
  <si>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</si>
  <si>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</si>
  <si>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</si>
  <si>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</si>
  <si>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</si>
  <si>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</si>
  <si>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</si>
  <si>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</si>
  <si>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</si>
  <si>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</si>
  <si>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</si>
  <si>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</si>
  <si>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Итого по ВЦП</t>
  </si>
  <si>
    <t>организации дополнительного образования</t>
  </si>
  <si>
    <t>Ед.</t>
  </si>
  <si>
    <t>Показатель объема: количество организаций дополнительного образования</t>
  </si>
  <si>
    <t>рдт</t>
  </si>
  <si>
    <t>техническое творчество</t>
  </si>
  <si>
    <t>спортивно-технические</t>
  </si>
  <si>
    <t>эколого-биологические</t>
  </si>
  <si>
    <t>туристско-краеведческие</t>
  </si>
  <si>
    <t>спортивные</t>
  </si>
  <si>
    <t>художественного творчества</t>
  </si>
  <si>
    <t>культурологические</t>
  </si>
  <si>
    <t>другие виды деятельности</t>
  </si>
  <si>
    <t>дши</t>
  </si>
  <si>
    <t>ВСЕГО</t>
  </si>
  <si>
    <t>всего</t>
  </si>
  <si>
    <t>Наименование</t>
  </si>
  <si>
    <t>Наименование показателей конечного результата (показателей результата достижения цели ВЦП (задачи СБП)</t>
  </si>
  <si>
    <t>Единица измерения</t>
  </si>
  <si>
    <t>1. Доля детей в возрасте 5 - 18 лет, получающих услуги по дополнительному образованию в общей численности детей данной возрастной группы</t>
  </si>
  <si>
    <t>%</t>
  </si>
  <si>
    <t>с задвоениением</t>
  </si>
  <si>
    <t>Очередной финансовый год (2017)</t>
  </si>
  <si>
    <t xml:space="preserve">Предоставление 
дополнительного
образования    
детям в        
организациях дополнительного образования    </t>
  </si>
  <si>
    <t xml:space="preserve">1. Реализация дополнительных общеразвивающих программ
</t>
  </si>
  <si>
    <t>Человеко-часы</t>
  </si>
  <si>
    <t>Показатель объема: количество человеко-часов</t>
  </si>
  <si>
    <t>Бюджет: Бюджет муниципального образования "Верхнекетский район"</t>
  </si>
  <si>
    <t>Бланк расходов: Верхнек. РУО-РДТ(субсидии), Верхнек. РУО-ДШИ(субсидии)</t>
  </si>
  <si>
    <t>Тип бланка расходов: Смета, Фонды, ПНО</t>
  </si>
  <si>
    <t>руб.</t>
  </si>
  <si>
    <t>КВР</t>
  </si>
  <si>
    <t>621</t>
  </si>
  <si>
    <t>622</t>
  </si>
  <si>
    <t>Итого</t>
  </si>
  <si>
    <t>данные 1-до на 01.01.2017</t>
  </si>
  <si>
    <t>07/03/6950900000/621/241</t>
  </si>
  <si>
    <t>07/03/6950900000/622/241</t>
  </si>
  <si>
    <t>2588-данные статистики на 01.01.2016</t>
  </si>
  <si>
    <t>32 платные ДШИ исключаем</t>
  </si>
  <si>
    <t>2. Субсидия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«Верхнекетский район», а именно на компенсацию расходов, связанных с проездом и провозом багажа к месту использования отпуска и обратно для лиц, работающих в муниципальных учреждениях, финансируемых из бюджета муниципального образования «Верхнекетский район», и членов их семей</t>
  </si>
  <si>
    <t>Очередной финансовый год (2018)</t>
  </si>
  <si>
    <t>Плановый год 1 (2019)</t>
  </si>
  <si>
    <t>Плановый год 2 (2020)</t>
  </si>
  <si>
    <t>01.2018</t>
  </si>
  <si>
    <t>12.2018</t>
  </si>
  <si>
    <t>Всего ассигнований2018</t>
  </si>
  <si>
    <t xml:space="preserve"> на 02.01.2018 г.</t>
  </si>
  <si>
    <t>Расчет оплаты труда на 2018 год (прогноз)</t>
  </si>
  <si>
    <t>Единица измерения показателя объема выполнения муниципальной работы, в год</t>
  </si>
  <si>
    <t>чел/час</t>
  </si>
  <si>
    <t>Всего обучающихся</t>
  </si>
  <si>
    <t>чел.</t>
  </si>
  <si>
    <t>Всего часов в год на одного обучающегося</t>
  </si>
  <si>
    <t>час</t>
  </si>
  <si>
    <t>должность</t>
  </si>
  <si>
    <t>норма времени на савку в месяц, час</t>
  </si>
  <si>
    <t>количество работников</t>
  </si>
  <si>
    <t>педагогические часы согласно тарификации</t>
  </si>
  <si>
    <t>количество рабочих дней в году</t>
  </si>
  <si>
    <t>среднее количество недель в месяц</t>
  </si>
  <si>
    <t>Часы в месяц</t>
  </si>
  <si>
    <t>кол-во обучающ.               (1-ДО с задвоением, без платных)</t>
  </si>
  <si>
    <t>Зарплата в месяц, руб.</t>
  </si>
  <si>
    <t>зарплата за час  на всех обучающихся</t>
  </si>
  <si>
    <t xml:space="preserve">цена за час на одного ребенка </t>
  </si>
  <si>
    <t>Единица измерения показателя объема выполнения муниципальной работы в год, чел/час</t>
  </si>
  <si>
    <t>Муниципальное автономное образовательное учреждение дополнительного образования  "Детская школа искусств" Верхнекетского района Томской области</t>
  </si>
  <si>
    <t>ИТОГО:</t>
  </si>
  <si>
    <t>Преподаватель</t>
  </si>
  <si>
    <t xml:space="preserve">Концертмейстер        </t>
  </si>
  <si>
    <t>Муниципальное автономное учреждение дополнительного образования  "Районный дом творчества" Верхнекетского района Томской области</t>
  </si>
  <si>
    <t>Педагог дополнительного образования</t>
  </si>
  <si>
    <t>зарплата 23 педагогических работников за час  на всех обучающихся, руб.</t>
  </si>
  <si>
    <t>зарплата 23 педагогических работников за час  на одного обучающего, руб.</t>
  </si>
  <si>
    <t>всего год</t>
  </si>
  <si>
    <t>ФОТ 23 педагогических работников на год, руб.</t>
  </si>
  <si>
    <t>Начисление на ФОТ 23 педагогических работников, (30,2%), руб.</t>
  </si>
  <si>
    <t>Начисления на ФОТ 23 педагогических работников за 1 час на одного ребенка, руб.</t>
  </si>
  <si>
    <t>ФОТ прочего персонала  (13 работников) на год, руб.</t>
  </si>
  <si>
    <t>зарплата прочих работников(13 работников) за час  на одного обучающего, руб.</t>
  </si>
  <si>
    <t>Начисление на ФОТ прочих работников (13 работников)</t>
  </si>
  <si>
    <t>Начисления на ФОТ прочих работников (13 работников) за 1 час на одного ребенка, руб.</t>
  </si>
  <si>
    <t>Натуральная норма, используемая при определении затрат на оплату труда с начислениями на выплаты по оплате труда работников, непосредственно связанных с оказанием муниципальной услуги, чел.</t>
  </si>
  <si>
    <t>Натуральные нормы, используемые при определении затрат на оплату труда с начислениями на выплаты по оплате труда работников (13 работников) , которые не принимают непосредственного участия в оказании муниципальной услуги, чел.</t>
  </si>
  <si>
    <t>Затраты на оплату труда, в том числе начисления на выплаты по оплате труда работников, непосредственно связанных с оказанием муниципальных услуг, включая страховые взносы на обязательное социальное страхование (NОТ1), руб.</t>
  </si>
  <si>
    <t>Затраты на оплату труда с начислениями на выплаты по оплате труда работников, которые не принимают непосредственного участия в оказании муниципальной услуги (административно - управленческий, вспомогательно-обслуживающий персонал) (NОТ2), руб.</t>
  </si>
  <si>
    <t>данные 1-до на 01.01.2018</t>
  </si>
  <si>
    <t>29 платные ДШИ исключаем</t>
  </si>
  <si>
    <t>без платных</t>
  </si>
  <si>
    <t>с задвоениением и без платных</t>
  </si>
  <si>
    <t>2614-данные статистики на 01.01.2017 (Алена)</t>
  </si>
  <si>
    <t>»</t>
  </si>
  <si>
    <t>2.1. Субсидии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«Верхнекетский район», а именно на приобретение основных средств, за исключением капитальных вложений в объекты капитального строительства муниципальной собственности и приобретения объектов недвижимого имущества в муниципальную собственность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</si>
</sst>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0.0"/>
    <numFmt numFmtId="165" formatCode="dd/mm/yyyy\ hh:mm"/>
    <numFmt numFmtId="166" formatCode="#,##0.00000000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Arial Cyr"/>
    </font>
    <font>
      <b/>
      <sz val="11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</cellStyleXfs>
  <cellXfs count="129">
    <xf numFmtId="0" fontId="0" fillId="0" borderId="0" xfId="0"/>
    <xf numFmtId="0" fontId="3" fillId="0" borderId="0" xfId="0" applyFont="1"/>
    <xf numFmtId="0" fontId="4" fillId="0" borderId="0" xfId="0" applyFont="1"/>
    <xf numFmtId="3" fontId="6" fillId="3" borderId="2" xfId="0" applyNumberFormat="1" applyFont="1" applyFill="1" applyBorder="1" applyAlignment="1" applyProtection="1">
      <alignment horizontal="right" wrapText="1"/>
      <protection locked="0"/>
    </xf>
    <xf numFmtId="3" fontId="8" fillId="3" borderId="2" xfId="0" applyNumberFormat="1" applyFont="1" applyFill="1" applyBorder="1" applyAlignment="1" applyProtection="1">
      <alignment horizontal="right" wrapText="1"/>
      <protection locked="0"/>
    </xf>
    <xf numFmtId="3" fontId="6" fillId="2" borderId="2" xfId="0" applyNumberFormat="1" applyFont="1" applyFill="1" applyBorder="1" applyAlignment="1" applyProtection="1">
      <alignment horizontal="right" wrapText="1"/>
      <protection locked="0"/>
    </xf>
    <xf numFmtId="3" fontId="8" fillId="3" borderId="4" xfId="0" applyNumberFormat="1" applyFont="1" applyFill="1" applyBorder="1" applyAlignment="1" applyProtection="1">
      <alignment horizontal="center" wrapText="1"/>
      <protection locked="0"/>
    </xf>
    <xf numFmtId="0" fontId="9" fillId="0" borderId="0" xfId="0" applyFont="1"/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textRotation="90" wrapText="1"/>
    </xf>
    <xf numFmtId="49" fontId="3" fillId="0" borderId="4" xfId="0" applyNumberFormat="1" applyFont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textRotation="90" wrapText="1"/>
    </xf>
    <xf numFmtId="4" fontId="4" fillId="0" borderId="2" xfId="0" applyNumberFormat="1" applyFont="1" applyBorder="1" applyAlignment="1">
      <alignment vertical="center" textRotation="90" wrapText="1"/>
    </xf>
    <xf numFmtId="49" fontId="4" fillId="0" borderId="2" xfId="0" applyNumberFormat="1" applyFont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0" fontId="10" fillId="0" borderId="0" xfId="5" applyFont="1" applyBorder="1" applyAlignment="1" applyProtection="1"/>
    <xf numFmtId="0" fontId="2" fillId="0" borderId="0" xfId="5"/>
    <xf numFmtId="0" fontId="12" fillId="0" borderId="0" xfId="5" applyFont="1" applyBorder="1" applyAlignment="1" applyProtection="1">
      <alignment horizontal="left"/>
    </xf>
    <xf numFmtId="0" fontId="12" fillId="0" borderId="0" xfId="5" applyFont="1" applyBorder="1" applyAlignment="1" applyProtection="1">
      <alignment horizontal="center"/>
    </xf>
    <xf numFmtId="165" fontId="12" fillId="0" borderId="0" xfId="5" applyNumberFormat="1" applyFont="1" applyBorder="1" applyAlignment="1" applyProtection="1">
      <alignment horizontal="center"/>
    </xf>
    <xf numFmtId="0" fontId="10" fillId="0" borderId="0" xfId="5" applyFont="1" applyBorder="1" applyAlignment="1" applyProtection="1">
      <alignment horizontal="left" vertical="top" wrapText="1"/>
    </xf>
    <xf numFmtId="0" fontId="10" fillId="0" borderId="0" xfId="5" applyFont="1" applyBorder="1" applyAlignment="1" applyProtection="1">
      <alignment wrapText="1"/>
    </xf>
    <xf numFmtId="49" fontId="13" fillId="0" borderId="2" xfId="5" applyNumberFormat="1" applyFont="1" applyBorder="1" applyAlignment="1" applyProtection="1">
      <alignment horizontal="center" vertical="center" wrapText="1"/>
    </xf>
    <xf numFmtId="49" fontId="11" fillId="0" borderId="9" xfId="5" applyNumberFormat="1" applyFont="1" applyBorder="1" applyAlignment="1" applyProtection="1">
      <alignment horizontal="center" vertical="center" wrapText="1"/>
    </xf>
    <xf numFmtId="49" fontId="14" fillId="0" borderId="10" xfId="5" applyNumberFormat="1" applyFont="1" applyBorder="1" applyAlignment="1" applyProtection="1">
      <alignment horizontal="center"/>
    </xf>
    <xf numFmtId="4" fontId="8" fillId="2" borderId="2" xfId="0" applyNumberFormat="1" applyFont="1" applyFill="1" applyBorder="1" applyAlignment="1">
      <alignment horizontal="center" vertical="center" textRotation="90" wrapText="1"/>
    </xf>
    <xf numFmtId="0" fontId="15" fillId="0" borderId="0" xfId="0" applyFont="1" applyAlignment="1">
      <alignment horizontal="right"/>
    </xf>
    <xf numFmtId="4" fontId="11" fillId="0" borderId="9" xfId="0" applyNumberFormat="1" applyFont="1" applyBorder="1" applyAlignment="1" applyProtection="1">
      <alignment horizontal="right" vertical="center" wrapText="1"/>
    </xf>
    <xf numFmtId="4" fontId="14" fillId="0" borderId="11" xfId="0" applyNumberFormat="1" applyFont="1" applyBorder="1" applyAlignment="1" applyProtection="1">
      <alignment horizontal="right"/>
    </xf>
    <xf numFmtId="4" fontId="6" fillId="2" borderId="4" xfId="0" applyNumberFormat="1" applyFont="1" applyFill="1" applyBorder="1" applyAlignment="1">
      <alignment horizontal="center" vertical="center" textRotation="90" wrapText="1"/>
    </xf>
    <xf numFmtId="4" fontId="20" fillId="0" borderId="0" xfId="0" applyNumberFormat="1" applyFont="1" applyAlignment="1">
      <alignment horizontal="right"/>
    </xf>
    <xf numFmtId="4" fontId="20" fillId="0" borderId="0" xfId="0" applyNumberFormat="1" applyFont="1"/>
    <xf numFmtId="4" fontId="20" fillId="0" borderId="0" xfId="0" applyNumberFormat="1" applyFont="1" applyAlignment="1">
      <alignment horizontal="center"/>
    </xf>
    <xf numFmtId="4" fontId="20" fillId="0" borderId="0" xfId="0" applyNumberFormat="1" applyFont="1" applyFill="1" applyAlignment="1">
      <alignment horizontal="center"/>
    </xf>
    <xf numFmtId="3" fontId="20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left"/>
    </xf>
    <xf numFmtId="3" fontId="15" fillId="4" borderId="0" xfId="0" applyNumberFormat="1" applyFont="1" applyFill="1" applyAlignment="1">
      <alignment horizontal="center"/>
    </xf>
    <xf numFmtId="3" fontId="20" fillId="0" borderId="0" xfId="0" applyNumberFormat="1" applyFont="1"/>
    <xf numFmtId="3" fontId="15" fillId="0" borderId="0" xfId="0" applyNumberFormat="1" applyFont="1" applyFill="1" applyAlignment="1">
      <alignment horizontal="center"/>
    </xf>
    <xf numFmtId="3" fontId="20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center"/>
    </xf>
    <xf numFmtId="3" fontId="20" fillId="0" borderId="2" xfId="0" applyNumberFormat="1" applyFont="1" applyBorder="1" applyAlignment="1">
      <alignment horizontal="center" wrapText="1"/>
    </xf>
    <xf numFmtId="4" fontId="20" fillId="0" borderId="2" xfId="0" applyNumberFormat="1" applyFont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3" fontId="20" fillId="0" borderId="2" xfId="0" applyNumberFormat="1" applyFont="1" applyBorder="1" applyAlignment="1">
      <alignment horizontal="center"/>
    </xf>
    <xf numFmtId="4" fontId="20" fillId="0" borderId="2" xfId="0" applyNumberFormat="1" applyFont="1" applyBorder="1"/>
    <xf numFmtId="4" fontId="12" fillId="0" borderId="2" xfId="0" applyNumberFormat="1" applyFont="1" applyFill="1" applyBorder="1" applyAlignment="1">
      <alignment horizontal="right"/>
    </xf>
    <xf numFmtId="3" fontId="12" fillId="0" borderId="0" xfId="0" applyNumberFormat="1" applyFont="1" applyAlignment="1">
      <alignment horizontal="right"/>
    </xf>
    <xf numFmtId="3" fontId="21" fillId="0" borderId="2" xfId="0" applyNumberFormat="1" applyFont="1" applyBorder="1" applyAlignment="1">
      <alignment horizontal="center"/>
    </xf>
    <xf numFmtId="4" fontId="21" fillId="0" borderId="2" xfId="0" applyNumberFormat="1" applyFont="1" applyBorder="1"/>
    <xf numFmtId="4" fontId="22" fillId="0" borderId="2" xfId="0" applyNumberFormat="1" applyFont="1" applyFill="1" applyBorder="1" applyAlignment="1">
      <alignment horizontal="right"/>
    </xf>
    <xf numFmtId="4" fontId="23" fillId="0" borderId="2" xfId="0" applyNumberFormat="1" applyFont="1" applyFill="1" applyBorder="1" applyAlignment="1">
      <alignment horizontal="right"/>
    </xf>
    <xf numFmtId="4" fontId="21" fillId="0" borderId="2" xfId="0" applyNumberFormat="1" applyFont="1" applyFill="1" applyBorder="1" applyAlignment="1">
      <alignment horizontal="right"/>
    </xf>
    <xf numFmtId="3" fontId="12" fillId="0" borderId="2" xfId="0" applyNumberFormat="1" applyFont="1" applyBorder="1" applyAlignment="1">
      <alignment horizontal="center"/>
    </xf>
    <xf numFmtId="4" fontId="12" fillId="0" borderId="2" xfId="0" applyNumberFormat="1" applyFont="1" applyBorder="1"/>
    <xf numFmtId="4" fontId="12" fillId="6" borderId="2" xfId="0" applyNumberFormat="1" applyFont="1" applyFill="1" applyBorder="1" applyAlignment="1">
      <alignment horizontal="right"/>
    </xf>
    <xf numFmtId="4" fontId="12" fillId="0" borderId="2" xfId="0" applyNumberFormat="1" applyFont="1" applyFill="1" applyBorder="1" applyAlignment="1">
      <alignment horizontal="center"/>
    </xf>
    <xf numFmtId="4" fontId="20" fillId="0" borderId="2" xfId="0" applyNumberFormat="1" applyFont="1" applyBorder="1" applyAlignment="1">
      <alignment horizontal="center"/>
    </xf>
    <xf numFmtId="4" fontId="20" fillId="7" borderId="2" xfId="0" applyNumberFormat="1" applyFont="1" applyFill="1" applyBorder="1" applyAlignment="1">
      <alignment horizontal="right"/>
    </xf>
    <xf numFmtId="166" fontId="12" fillId="4" borderId="2" xfId="0" applyNumberFormat="1" applyFont="1" applyFill="1" applyBorder="1" applyAlignment="1">
      <alignment horizontal="center"/>
    </xf>
    <xf numFmtId="4" fontId="12" fillId="4" borderId="2" xfId="0" applyNumberFormat="1" applyFont="1" applyFill="1" applyBorder="1" applyAlignment="1">
      <alignment horizontal="center"/>
    </xf>
    <xf numFmtId="4" fontId="20" fillId="0" borderId="0" xfId="0" applyNumberFormat="1" applyFont="1" applyFill="1" applyAlignment="1">
      <alignment horizontal="right"/>
    </xf>
    <xf numFmtId="3" fontId="24" fillId="2" borderId="2" xfId="0" applyNumberFormat="1" applyFont="1" applyFill="1" applyBorder="1" applyAlignment="1" applyProtection="1">
      <alignment horizontal="right" wrapText="1"/>
      <protection locked="0"/>
    </xf>
    <xf numFmtId="3" fontId="24" fillId="4" borderId="2" xfId="0" applyNumberFormat="1" applyFont="1" applyFill="1" applyBorder="1" applyAlignment="1" applyProtection="1">
      <alignment horizontal="right" wrapText="1"/>
      <protection locked="0"/>
    </xf>
    <xf numFmtId="3" fontId="6" fillId="4" borderId="2" xfId="0" applyNumberFormat="1" applyFont="1" applyFill="1" applyBorder="1" applyAlignment="1" applyProtection="1">
      <alignment horizontal="right" wrapText="1"/>
      <protection locked="0"/>
    </xf>
    <xf numFmtId="0" fontId="25" fillId="0" borderId="0" xfId="0" applyFont="1"/>
    <xf numFmtId="3" fontId="26" fillId="3" borderId="4" xfId="0" applyNumberFormat="1" applyFont="1" applyFill="1" applyBorder="1" applyAlignment="1" applyProtection="1">
      <alignment horizontal="center" wrapText="1"/>
      <protection locked="0"/>
    </xf>
    <xf numFmtId="3" fontId="24" fillId="3" borderId="2" xfId="0" applyNumberFormat="1" applyFont="1" applyFill="1" applyBorder="1" applyAlignment="1" applyProtection="1">
      <alignment horizontal="right" wrapText="1"/>
      <protection locked="0"/>
    </xf>
    <xf numFmtId="3" fontId="26" fillId="3" borderId="2" xfId="0" applyNumberFormat="1" applyFont="1" applyFill="1" applyBorder="1" applyAlignment="1" applyProtection="1">
      <alignment horizontal="right" wrapText="1"/>
      <protection locked="0"/>
    </xf>
    <xf numFmtId="2" fontId="25" fillId="0" borderId="0" xfId="0" applyNumberFormat="1" applyFont="1"/>
    <xf numFmtId="0" fontId="25" fillId="4" borderId="0" xfId="0" applyFont="1" applyFill="1"/>
    <xf numFmtId="0" fontId="25" fillId="5" borderId="0" xfId="0" applyFont="1" applyFill="1"/>
    <xf numFmtId="164" fontId="15" fillId="0" borderId="0" xfId="0" applyNumberFormat="1" applyFont="1"/>
    <xf numFmtId="0" fontId="15" fillId="0" borderId="0" xfId="0" applyFont="1"/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164" fontId="24" fillId="0" borderId="2" xfId="0" applyNumberFormat="1" applyFont="1" applyBorder="1" applyAlignment="1">
      <alignment horizontal="center" vertical="center" wrapText="1"/>
    </xf>
    <xf numFmtId="0" fontId="20" fillId="0" borderId="0" xfId="0" applyFont="1"/>
    <xf numFmtId="0" fontId="12" fillId="0" borderId="0" xfId="0" applyFont="1" applyAlignment="1">
      <alignment horizontal="right"/>
    </xf>
    <xf numFmtId="2" fontId="20" fillId="0" borderId="0" xfId="0" applyNumberFormat="1" applyFont="1"/>
    <xf numFmtId="164" fontId="12" fillId="0" borderId="0" xfId="0" applyNumberFormat="1" applyFont="1"/>
    <xf numFmtId="0" fontId="12" fillId="0" borderId="0" xfId="0" applyFont="1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20" fillId="8" borderId="0" xfId="0" applyFont="1" applyFill="1"/>
    <xf numFmtId="164" fontId="6" fillId="4" borderId="2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textRotation="90"/>
    </xf>
    <xf numFmtId="0" fontId="3" fillId="0" borderId="6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10" fillId="0" borderId="0" xfId="5" applyFont="1" applyBorder="1" applyAlignment="1" applyProtection="1">
      <alignment horizontal="left" vertical="top" wrapText="1"/>
    </xf>
    <xf numFmtId="0" fontId="2" fillId="0" borderId="0" xfId="5" applyFont="1" applyBorder="1" applyAlignment="1" applyProtection="1">
      <alignment horizontal="left" vertical="top" wrapText="1"/>
    </xf>
    <xf numFmtId="4" fontId="20" fillId="0" borderId="2" xfId="0" applyNumberFormat="1" applyFont="1" applyFill="1" applyBorder="1" applyAlignment="1">
      <alignment horizontal="left" wrapText="1"/>
    </xf>
    <xf numFmtId="4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left" wrapText="1"/>
    </xf>
    <xf numFmtId="4" fontId="20" fillId="0" borderId="12" xfId="0" applyNumberFormat="1" applyFont="1" applyBorder="1" applyAlignment="1">
      <alignment horizontal="center" vertical="center" wrapText="1"/>
    </xf>
    <xf numFmtId="4" fontId="20" fillId="0" borderId="13" xfId="0" applyNumberFormat="1" applyFont="1" applyBorder="1" applyAlignment="1">
      <alignment horizontal="center" vertical="center" wrapText="1"/>
    </xf>
    <xf numFmtId="4" fontId="20" fillId="0" borderId="14" xfId="0" applyNumberFormat="1" applyFont="1" applyBorder="1" applyAlignment="1">
      <alignment horizontal="center" vertical="center" wrapText="1"/>
    </xf>
    <xf numFmtId="4" fontId="20" fillId="0" borderId="12" xfId="0" applyNumberFormat="1" applyFont="1" applyFill="1" applyBorder="1" applyAlignment="1">
      <alignment horizontal="left" wrapText="1"/>
    </xf>
    <xf numFmtId="4" fontId="20" fillId="0" borderId="13" xfId="0" applyNumberFormat="1" applyFont="1" applyFill="1" applyBorder="1" applyAlignment="1">
      <alignment horizontal="left" wrapText="1"/>
    </xf>
    <xf numFmtId="4" fontId="20" fillId="0" borderId="14" xfId="0" applyNumberFormat="1" applyFont="1" applyFill="1" applyBorder="1" applyAlignment="1">
      <alignment horizontal="left" wrapText="1"/>
    </xf>
  </cellXfs>
  <cellStyles count="24">
    <cellStyle name="Обычный" xfId="0" builtinId="0"/>
    <cellStyle name="Обычный 10" xfId="19"/>
    <cellStyle name="Обычный 2" xfId="1"/>
    <cellStyle name="Обычный 2 2" xfId="4"/>
    <cellStyle name="Обычный 2 3" xfId="5"/>
    <cellStyle name="Обычный 2_! внешкольные 2010 " xfId="6"/>
    <cellStyle name="Обычный 3" xfId="2"/>
    <cellStyle name="Обычный 3 2" xfId="7"/>
    <cellStyle name="Обычный 3 3" xfId="20"/>
    <cellStyle name="Обычный 3_Копия 01.11.12 измен.штат Клюквинка" xfId="21"/>
    <cellStyle name="Обычный 4" xfId="3"/>
    <cellStyle name="Обычный 4 2" xfId="8"/>
    <cellStyle name="Обычный 4_Копия 01.11.12 измен.штат Клюквинка" xfId="22"/>
    <cellStyle name="Обычный 5" xfId="9"/>
    <cellStyle name="Обычный 6" xfId="10"/>
    <cellStyle name="Обычный 6 2" xfId="23"/>
    <cellStyle name="Обычный 7" xfId="11"/>
    <cellStyle name="Обычный 8" xfId="12"/>
    <cellStyle name="Обычный 9" xfId="13"/>
    <cellStyle name="Процентный 2" xfId="14"/>
    <cellStyle name="Процентный 3" xfId="15"/>
    <cellStyle name="Стиль 1" xfId="16"/>
    <cellStyle name="Финансовый 2" xfId="17"/>
    <cellStyle name="Финансовый 3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topLeftCell="A7" zoomScale="75" zoomScaleNormal="75" workbookViewId="0">
      <selection activeCell="H8" sqref="H8"/>
    </sheetView>
  </sheetViews>
  <sheetFormatPr defaultRowHeight="15.75" x14ac:dyDescent="0.25"/>
  <cols>
    <col min="1" max="1" width="3.85546875" style="1" customWidth="1"/>
    <col min="2" max="2" width="11" style="1" customWidth="1"/>
    <col min="3" max="3" width="49.5703125" style="1" customWidth="1"/>
    <col min="4" max="4" width="9.85546875" style="1" customWidth="1"/>
    <col min="5" max="5" width="9.5703125" style="1" customWidth="1"/>
    <col min="6" max="6" width="18.5703125" style="1" customWidth="1"/>
    <col min="7" max="7" width="22.5703125" style="1" customWidth="1"/>
    <col min="8" max="8" width="10.5703125" style="1" bestFit="1" customWidth="1"/>
    <col min="9" max="10" width="3.85546875" style="1" bestFit="1" customWidth="1"/>
    <col min="11" max="11" width="21.42578125" style="1" customWidth="1"/>
    <col min="12" max="12" width="10" style="1" customWidth="1"/>
    <col min="13" max="13" width="11.28515625" style="1" bestFit="1" customWidth="1"/>
    <col min="14" max="15" width="3.85546875" style="1" bestFit="1" customWidth="1"/>
    <col min="16" max="16" width="3.85546875" style="1" customWidth="1"/>
    <col min="17" max="16384" width="9.140625" style="1"/>
  </cols>
  <sheetData>
    <row r="1" spans="1:16" x14ac:dyDescent="0.25">
      <c r="A1" s="103" t="s">
        <v>13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6" ht="48.75" customHeight="1" x14ac:dyDescent="0.25">
      <c r="A2" s="95" t="s">
        <v>0</v>
      </c>
      <c r="B2" s="95" t="s">
        <v>1</v>
      </c>
      <c r="C2" s="95" t="s">
        <v>2</v>
      </c>
      <c r="D2" s="98" t="s">
        <v>3</v>
      </c>
      <c r="E2" s="99"/>
      <c r="F2" s="95" t="s">
        <v>6</v>
      </c>
      <c r="G2" s="95" t="s">
        <v>12</v>
      </c>
      <c r="H2" s="111" t="s">
        <v>7</v>
      </c>
      <c r="I2" s="111"/>
      <c r="J2" s="99"/>
      <c r="K2" s="104" t="s">
        <v>8</v>
      </c>
      <c r="L2" s="105"/>
      <c r="M2" s="105"/>
      <c r="N2" s="105"/>
      <c r="O2" s="106"/>
    </row>
    <row r="3" spans="1:16" ht="105.75" customHeight="1" x14ac:dyDescent="0.25">
      <c r="A3" s="96"/>
      <c r="B3" s="96"/>
      <c r="C3" s="96"/>
      <c r="D3" s="112" t="s">
        <v>4</v>
      </c>
      <c r="E3" s="112" t="s">
        <v>5</v>
      </c>
      <c r="F3" s="96"/>
      <c r="G3" s="96"/>
      <c r="H3" s="109" t="s">
        <v>55</v>
      </c>
      <c r="I3" s="107" t="s">
        <v>56</v>
      </c>
      <c r="J3" s="107" t="s">
        <v>57</v>
      </c>
      <c r="K3" s="95" t="s">
        <v>10</v>
      </c>
      <c r="L3" s="107" t="s">
        <v>9</v>
      </c>
      <c r="M3" s="109" t="s">
        <v>55</v>
      </c>
      <c r="N3" s="107" t="s">
        <v>56</v>
      </c>
      <c r="O3" s="107" t="s">
        <v>57</v>
      </c>
    </row>
    <row r="4" spans="1:16" ht="84" customHeight="1" x14ac:dyDescent="0.25">
      <c r="A4" s="97"/>
      <c r="B4" s="97"/>
      <c r="C4" s="97"/>
      <c r="D4" s="113"/>
      <c r="E4" s="113"/>
      <c r="F4" s="97"/>
      <c r="G4" s="97"/>
      <c r="H4" s="110"/>
      <c r="I4" s="108"/>
      <c r="J4" s="108"/>
      <c r="K4" s="97"/>
      <c r="L4" s="108"/>
      <c r="M4" s="110"/>
      <c r="N4" s="108"/>
      <c r="O4" s="108"/>
    </row>
    <row r="5" spans="1:16" ht="90.75" customHeight="1" x14ac:dyDescent="0.25">
      <c r="A5" s="93" t="s">
        <v>11</v>
      </c>
      <c r="B5" s="95" t="s">
        <v>37</v>
      </c>
      <c r="C5" s="13" t="s">
        <v>38</v>
      </c>
      <c r="D5" s="100" t="s">
        <v>58</v>
      </c>
      <c r="E5" s="100" t="s">
        <v>59</v>
      </c>
      <c r="F5" s="95" t="s">
        <v>15</v>
      </c>
      <c r="G5" s="8" t="s">
        <v>50</v>
      </c>
      <c r="H5" s="33">
        <v>11839200.869999999</v>
      </c>
      <c r="I5" s="9"/>
      <c r="J5" s="9"/>
      <c r="K5" s="8" t="s">
        <v>40</v>
      </c>
      <c r="L5" s="10" t="s">
        <v>39</v>
      </c>
      <c r="M5" s="11">
        <v>7376658</v>
      </c>
      <c r="N5" s="12"/>
      <c r="O5" s="12"/>
    </row>
    <row r="6" spans="1:16" ht="315.75" customHeight="1" x14ac:dyDescent="0.25">
      <c r="A6" s="94"/>
      <c r="B6" s="96"/>
      <c r="C6" s="13" t="s">
        <v>54</v>
      </c>
      <c r="D6" s="101"/>
      <c r="E6" s="101"/>
      <c r="F6" s="96"/>
      <c r="G6" s="95" t="s">
        <v>51</v>
      </c>
      <c r="H6" s="33">
        <v>83054.460000000006</v>
      </c>
      <c r="I6" s="9"/>
      <c r="J6" s="9"/>
      <c r="K6" s="95" t="s">
        <v>17</v>
      </c>
      <c r="L6" s="100" t="s">
        <v>16</v>
      </c>
      <c r="M6" s="114">
        <v>2</v>
      </c>
      <c r="N6" s="116"/>
      <c r="O6" s="116"/>
    </row>
    <row r="7" spans="1:16" ht="315.75" customHeight="1" x14ac:dyDescent="0.25">
      <c r="A7" s="92"/>
      <c r="B7" s="97"/>
      <c r="C7" s="13" t="s">
        <v>107</v>
      </c>
      <c r="D7" s="102"/>
      <c r="E7" s="102"/>
      <c r="F7" s="97"/>
      <c r="G7" s="97"/>
      <c r="H7" s="33">
        <v>27307</v>
      </c>
      <c r="I7" s="9"/>
      <c r="J7" s="9"/>
      <c r="K7" s="97"/>
      <c r="L7" s="102"/>
      <c r="M7" s="115"/>
      <c r="N7" s="117"/>
      <c r="O7" s="117"/>
    </row>
    <row r="8" spans="1:16" s="2" customFormat="1" ht="92.25" customHeight="1" x14ac:dyDescent="0.25">
      <c r="A8" s="14" t="s">
        <v>14</v>
      </c>
      <c r="B8" s="14"/>
      <c r="C8" s="14"/>
      <c r="D8" s="14"/>
      <c r="E8" s="14"/>
      <c r="F8" s="14"/>
      <c r="G8" s="14"/>
      <c r="H8" s="29">
        <f>SUM(H5:H7)</f>
        <v>11949562.33</v>
      </c>
      <c r="I8" s="15"/>
      <c r="J8" s="15"/>
      <c r="K8" s="14"/>
      <c r="L8" s="16"/>
      <c r="M8" s="17"/>
      <c r="N8" s="18"/>
      <c r="O8" s="18"/>
      <c r="P8" s="2" t="s">
        <v>106</v>
      </c>
    </row>
  </sheetData>
  <mergeCells count="30">
    <mergeCell ref="K6:K7"/>
    <mergeCell ref="L6:L7"/>
    <mergeCell ref="M6:M7"/>
    <mergeCell ref="N6:N7"/>
    <mergeCell ref="O6:O7"/>
    <mergeCell ref="A1:O1"/>
    <mergeCell ref="K2:O2"/>
    <mergeCell ref="N3:N4"/>
    <mergeCell ref="O3:O4"/>
    <mergeCell ref="L3:L4"/>
    <mergeCell ref="M3:M4"/>
    <mergeCell ref="K3:K4"/>
    <mergeCell ref="H2:J2"/>
    <mergeCell ref="I3:I4"/>
    <mergeCell ref="J3:J4"/>
    <mergeCell ref="F2:F4"/>
    <mergeCell ref="G2:G4"/>
    <mergeCell ref="A2:A4"/>
    <mergeCell ref="D3:D4"/>
    <mergeCell ref="E3:E4"/>
    <mergeCell ref="H3:H4"/>
    <mergeCell ref="A5:A6"/>
    <mergeCell ref="B2:B4"/>
    <mergeCell ref="C2:C4"/>
    <mergeCell ref="D2:E2"/>
    <mergeCell ref="G6:G7"/>
    <mergeCell ref="B5:B7"/>
    <mergeCell ref="D5:D7"/>
    <mergeCell ref="E5:E7"/>
    <mergeCell ref="F5:F7"/>
  </mergeCells>
  <pageMargins left="0.51181102362204722" right="0.47244094488188981" top="0" bottom="0" header="0" footer="0"/>
  <pageSetup paperSize="9" scale="5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7030A0"/>
  </sheetPr>
  <dimension ref="A1:J11"/>
  <sheetViews>
    <sheetView showGridLines="0" workbookViewId="0">
      <selection activeCell="F19" sqref="F19"/>
    </sheetView>
  </sheetViews>
  <sheetFormatPr defaultRowHeight="12.75" customHeight="1" x14ac:dyDescent="0.2"/>
  <cols>
    <col min="1" max="1" width="10.28515625" style="20" customWidth="1"/>
    <col min="2" max="2" width="15.42578125" style="20" customWidth="1"/>
    <col min="3" max="6" width="9.140625" style="20" customWidth="1"/>
    <col min="7" max="7" width="13.140625" style="20" customWidth="1"/>
    <col min="8" max="10" width="9.140625" style="20" customWidth="1"/>
    <col min="11" max="256" width="9.140625" style="20"/>
    <col min="257" max="257" width="10.28515625" style="20" customWidth="1"/>
    <col min="258" max="258" width="15.42578125" style="20" customWidth="1"/>
    <col min="259" max="262" width="9.140625" style="20" customWidth="1"/>
    <col min="263" max="263" width="13.140625" style="20" customWidth="1"/>
    <col min="264" max="266" width="9.140625" style="20" customWidth="1"/>
    <col min="267" max="512" width="9.140625" style="20"/>
    <col min="513" max="513" width="10.28515625" style="20" customWidth="1"/>
    <col min="514" max="514" width="15.42578125" style="20" customWidth="1"/>
    <col min="515" max="518" width="9.140625" style="20" customWidth="1"/>
    <col min="519" max="519" width="13.140625" style="20" customWidth="1"/>
    <col min="520" max="522" width="9.140625" style="20" customWidth="1"/>
    <col min="523" max="768" width="9.140625" style="20"/>
    <col min="769" max="769" width="10.28515625" style="20" customWidth="1"/>
    <col min="770" max="770" width="15.42578125" style="20" customWidth="1"/>
    <col min="771" max="774" width="9.140625" style="20" customWidth="1"/>
    <col min="775" max="775" width="13.140625" style="20" customWidth="1"/>
    <col min="776" max="778" width="9.140625" style="20" customWidth="1"/>
    <col min="779" max="1024" width="9.140625" style="20"/>
    <col min="1025" max="1025" width="10.28515625" style="20" customWidth="1"/>
    <col min="1026" max="1026" width="15.42578125" style="20" customWidth="1"/>
    <col min="1027" max="1030" width="9.140625" style="20" customWidth="1"/>
    <col min="1031" max="1031" width="13.140625" style="20" customWidth="1"/>
    <col min="1032" max="1034" width="9.140625" style="20" customWidth="1"/>
    <col min="1035" max="1280" width="9.140625" style="20"/>
    <col min="1281" max="1281" width="10.28515625" style="20" customWidth="1"/>
    <col min="1282" max="1282" width="15.42578125" style="20" customWidth="1"/>
    <col min="1283" max="1286" width="9.140625" style="20" customWidth="1"/>
    <col min="1287" max="1287" width="13.140625" style="20" customWidth="1"/>
    <col min="1288" max="1290" width="9.140625" style="20" customWidth="1"/>
    <col min="1291" max="1536" width="9.140625" style="20"/>
    <col min="1537" max="1537" width="10.28515625" style="20" customWidth="1"/>
    <col min="1538" max="1538" width="15.42578125" style="20" customWidth="1"/>
    <col min="1539" max="1542" width="9.140625" style="20" customWidth="1"/>
    <col min="1543" max="1543" width="13.140625" style="20" customWidth="1"/>
    <col min="1544" max="1546" width="9.140625" style="20" customWidth="1"/>
    <col min="1547" max="1792" width="9.140625" style="20"/>
    <col min="1793" max="1793" width="10.28515625" style="20" customWidth="1"/>
    <col min="1794" max="1794" width="15.42578125" style="20" customWidth="1"/>
    <col min="1795" max="1798" width="9.140625" style="20" customWidth="1"/>
    <col min="1799" max="1799" width="13.140625" style="20" customWidth="1"/>
    <col min="1800" max="1802" width="9.140625" style="20" customWidth="1"/>
    <col min="1803" max="2048" width="9.140625" style="20"/>
    <col min="2049" max="2049" width="10.28515625" style="20" customWidth="1"/>
    <col min="2050" max="2050" width="15.42578125" style="20" customWidth="1"/>
    <col min="2051" max="2054" width="9.140625" style="20" customWidth="1"/>
    <col min="2055" max="2055" width="13.140625" style="20" customWidth="1"/>
    <col min="2056" max="2058" width="9.140625" style="20" customWidth="1"/>
    <col min="2059" max="2304" width="9.140625" style="20"/>
    <col min="2305" max="2305" width="10.28515625" style="20" customWidth="1"/>
    <col min="2306" max="2306" width="15.42578125" style="20" customWidth="1"/>
    <col min="2307" max="2310" width="9.140625" style="20" customWidth="1"/>
    <col min="2311" max="2311" width="13.140625" style="20" customWidth="1"/>
    <col min="2312" max="2314" width="9.140625" style="20" customWidth="1"/>
    <col min="2315" max="2560" width="9.140625" style="20"/>
    <col min="2561" max="2561" width="10.28515625" style="20" customWidth="1"/>
    <col min="2562" max="2562" width="15.42578125" style="20" customWidth="1"/>
    <col min="2563" max="2566" width="9.140625" style="20" customWidth="1"/>
    <col min="2567" max="2567" width="13.140625" style="20" customWidth="1"/>
    <col min="2568" max="2570" width="9.140625" style="20" customWidth="1"/>
    <col min="2571" max="2816" width="9.140625" style="20"/>
    <col min="2817" max="2817" width="10.28515625" style="20" customWidth="1"/>
    <col min="2818" max="2818" width="15.42578125" style="20" customWidth="1"/>
    <col min="2819" max="2822" width="9.140625" style="20" customWidth="1"/>
    <col min="2823" max="2823" width="13.140625" style="20" customWidth="1"/>
    <col min="2824" max="2826" width="9.140625" style="20" customWidth="1"/>
    <col min="2827" max="3072" width="9.140625" style="20"/>
    <col min="3073" max="3073" width="10.28515625" style="20" customWidth="1"/>
    <col min="3074" max="3074" width="15.42578125" style="20" customWidth="1"/>
    <col min="3075" max="3078" width="9.140625" style="20" customWidth="1"/>
    <col min="3079" max="3079" width="13.140625" style="20" customWidth="1"/>
    <col min="3080" max="3082" width="9.140625" style="20" customWidth="1"/>
    <col min="3083" max="3328" width="9.140625" style="20"/>
    <col min="3329" max="3329" width="10.28515625" style="20" customWidth="1"/>
    <col min="3330" max="3330" width="15.42578125" style="20" customWidth="1"/>
    <col min="3331" max="3334" width="9.140625" style="20" customWidth="1"/>
    <col min="3335" max="3335" width="13.140625" style="20" customWidth="1"/>
    <col min="3336" max="3338" width="9.140625" style="20" customWidth="1"/>
    <col min="3339" max="3584" width="9.140625" style="20"/>
    <col min="3585" max="3585" width="10.28515625" style="20" customWidth="1"/>
    <col min="3586" max="3586" width="15.42578125" style="20" customWidth="1"/>
    <col min="3587" max="3590" width="9.140625" style="20" customWidth="1"/>
    <col min="3591" max="3591" width="13.140625" style="20" customWidth="1"/>
    <col min="3592" max="3594" width="9.140625" style="20" customWidth="1"/>
    <col min="3595" max="3840" width="9.140625" style="20"/>
    <col min="3841" max="3841" width="10.28515625" style="20" customWidth="1"/>
    <col min="3842" max="3842" width="15.42578125" style="20" customWidth="1"/>
    <col min="3843" max="3846" width="9.140625" style="20" customWidth="1"/>
    <col min="3847" max="3847" width="13.140625" style="20" customWidth="1"/>
    <col min="3848" max="3850" width="9.140625" style="20" customWidth="1"/>
    <col min="3851" max="4096" width="9.140625" style="20"/>
    <col min="4097" max="4097" width="10.28515625" style="20" customWidth="1"/>
    <col min="4098" max="4098" width="15.42578125" style="20" customWidth="1"/>
    <col min="4099" max="4102" width="9.140625" style="20" customWidth="1"/>
    <col min="4103" max="4103" width="13.140625" style="20" customWidth="1"/>
    <col min="4104" max="4106" width="9.140625" style="20" customWidth="1"/>
    <col min="4107" max="4352" width="9.140625" style="20"/>
    <col min="4353" max="4353" width="10.28515625" style="20" customWidth="1"/>
    <col min="4354" max="4354" width="15.42578125" style="20" customWidth="1"/>
    <col min="4355" max="4358" width="9.140625" style="20" customWidth="1"/>
    <col min="4359" max="4359" width="13.140625" style="20" customWidth="1"/>
    <col min="4360" max="4362" width="9.140625" style="20" customWidth="1"/>
    <col min="4363" max="4608" width="9.140625" style="20"/>
    <col min="4609" max="4609" width="10.28515625" style="20" customWidth="1"/>
    <col min="4610" max="4610" width="15.42578125" style="20" customWidth="1"/>
    <col min="4611" max="4614" width="9.140625" style="20" customWidth="1"/>
    <col min="4615" max="4615" width="13.140625" style="20" customWidth="1"/>
    <col min="4616" max="4618" width="9.140625" style="20" customWidth="1"/>
    <col min="4619" max="4864" width="9.140625" style="20"/>
    <col min="4865" max="4865" width="10.28515625" style="20" customWidth="1"/>
    <col min="4866" max="4866" width="15.42578125" style="20" customWidth="1"/>
    <col min="4867" max="4870" width="9.140625" style="20" customWidth="1"/>
    <col min="4871" max="4871" width="13.140625" style="20" customWidth="1"/>
    <col min="4872" max="4874" width="9.140625" style="20" customWidth="1"/>
    <col min="4875" max="5120" width="9.140625" style="20"/>
    <col min="5121" max="5121" width="10.28515625" style="20" customWidth="1"/>
    <col min="5122" max="5122" width="15.42578125" style="20" customWidth="1"/>
    <col min="5123" max="5126" width="9.140625" style="20" customWidth="1"/>
    <col min="5127" max="5127" width="13.140625" style="20" customWidth="1"/>
    <col min="5128" max="5130" width="9.140625" style="20" customWidth="1"/>
    <col min="5131" max="5376" width="9.140625" style="20"/>
    <col min="5377" max="5377" width="10.28515625" style="20" customWidth="1"/>
    <col min="5378" max="5378" width="15.42578125" style="20" customWidth="1"/>
    <col min="5379" max="5382" width="9.140625" style="20" customWidth="1"/>
    <col min="5383" max="5383" width="13.140625" style="20" customWidth="1"/>
    <col min="5384" max="5386" width="9.140625" style="20" customWidth="1"/>
    <col min="5387" max="5632" width="9.140625" style="20"/>
    <col min="5633" max="5633" width="10.28515625" style="20" customWidth="1"/>
    <col min="5634" max="5634" width="15.42578125" style="20" customWidth="1"/>
    <col min="5635" max="5638" width="9.140625" style="20" customWidth="1"/>
    <col min="5639" max="5639" width="13.140625" style="20" customWidth="1"/>
    <col min="5640" max="5642" width="9.140625" style="20" customWidth="1"/>
    <col min="5643" max="5888" width="9.140625" style="20"/>
    <col min="5889" max="5889" width="10.28515625" style="20" customWidth="1"/>
    <col min="5890" max="5890" width="15.42578125" style="20" customWidth="1"/>
    <col min="5891" max="5894" width="9.140625" style="20" customWidth="1"/>
    <col min="5895" max="5895" width="13.140625" style="20" customWidth="1"/>
    <col min="5896" max="5898" width="9.140625" style="20" customWidth="1"/>
    <col min="5899" max="6144" width="9.140625" style="20"/>
    <col min="6145" max="6145" width="10.28515625" style="20" customWidth="1"/>
    <col min="6146" max="6146" width="15.42578125" style="20" customWidth="1"/>
    <col min="6147" max="6150" width="9.140625" style="20" customWidth="1"/>
    <col min="6151" max="6151" width="13.140625" style="20" customWidth="1"/>
    <col min="6152" max="6154" width="9.140625" style="20" customWidth="1"/>
    <col min="6155" max="6400" width="9.140625" style="20"/>
    <col min="6401" max="6401" width="10.28515625" style="20" customWidth="1"/>
    <col min="6402" max="6402" width="15.42578125" style="20" customWidth="1"/>
    <col min="6403" max="6406" width="9.140625" style="20" customWidth="1"/>
    <col min="6407" max="6407" width="13.140625" style="20" customWidth="1"/>
    <col min="6408" max="6410" width="9.140625" style="20" customWidth="1"/>
    <col min="6411" max="6656" width="9.140625" style="20"/>
    <col min="6657" max="6657" width="10.28515625" style="20" customWidth="1"/>
    <col min="6658" max="6658" width="15.42578125" style="20" customWidth="1"/>
    <col min="6659" max="6662" width="9.140625" style="20" customWidth="1"/>
    <col min="6663" max="6663" width="13.140625" style="20" customWidth="1"/>
    <col min="6664" max="6666" width="9.140625" style="20" customWidth="1"/>
    <col min="6667" max="6912" width="9.140625" style="20"/>
    <col min="6913" max="6913" width="10.28515625" style="20" customWidth="1"/>
    <col min="6914" max="6914" width="15.42578125" style="20" customWidth="1"/>
    <col min="6915" max="6918" width="9.140625" style="20" customWidth="1"/>
    <col min="6919" max="6919" width="13.140625" style="20" customWidth="1"/>
    <col min="6920" max="6922" width="9.140625" style="20" customWidth="1"/>
    <col min="6923" max="7168" width="9.140625" style="20"/>
    <col min="7169" max="7169" width="10.28515625" style="20" customWidth="1"/>
    <col min="7170" max="7170" width="15.42578125" style="20" customWidth="1"/>
    <col min="7171" max="7174" width="9.140625" style="20" customWidth="1"/>
    <col min="7175" max="7175" width="13.140625" style="20" customWidth="1"/>
    <col min="7176" max="7178" width="9.140625" style="20" customWidth="1"/>
    <col min="7179" max="7424" width="9.140625" style="20"/>
    <col min="7425" max="7425" width="10.28515625" style="20" customWidth="1"/>
    <col min="7426" max="7426" width="15.42578125" style="20" customWidth="1"/>
    <col min="7427" max="7430" width="9.140625" style="20" customWidth="1"/>
    <col min="7431" max="7431" width="13.140625" style="20" customWidth="1"/>
    <col min="7432" max="7434" width="9.140625" style="20" customWidth="1"/>
    <col min="7435" max="7680" width="9.140625" style="20"/>
    <col min="7681" max="7681" width="10.28515625" style="20" customWidth="1"/>
    <col min="7682" max="7682" width="15.42578125" style="20" customWidth="1"/>
    <col min="7683" max="7686" width="9.140625" style="20" customWidth="1"/>
    <col min="7687" max="7687" width="13.140625" style="20" customWidth="1"/>
    <col min="7688" max="7690" width="9.140625" style="20" customWidth="1"/>
    <col min="7691" max="7936" width="9.140625" style="20"/>
    <col min="7937" max="7937" width="10.28515625" style="20" customWidth="1"/>
    <col min="7938" max="7938" width="15.42578125" style="20" customWidth="1"/>
    <col min="7939" max="7942" width="9.140625" style="20" customWidth="1"/>
    <col min="7943" max="7943" width="13.140625" style="20" customWidth="1"/>
    <col min="7944" max="7946" width="9.140625" style="20" customWidth="1"/>
    <col min="7947" max="8192" width="9.140625" style="20"/>
    <col min="8193" max="8193" width="10.28515625" style="20" customWidth="1"/>
    <col min="8194" max="8194" width="15.42578125" style="20" customWidth="1"/>
    <col min="8195" max="8198" width="9.140625" style="20" customWidth="1"/>
    <col min="8199" max="8199" width="13.140625" style="20" customWidth="1"/>
    <col min="8200" max="8202" width="9.140625" style="20" customWidth="1"/>
    <col min="8203" max="8448" width="9.140625" style="20"/>
    <col min="8449" max="8449" width="10.28515625" style="20" customWidth="1"/>
    <col min="8450" max="8450" width="15.42578125" style="20" customWidth="1"/>
    <col min="8451" max="8454" width="9.140625" style="20" customWidth="1"/>
    <col min="8455" max="8455" width="13.140625" style="20" customWidth="1"/>
    <col min="8456" max="8458" width="9.140625" style="20" customWidth="1"/>
    <col min="8459" max="8704" width="9.140625" style="20"/>
    <col min="8705" max="8705" width="10.28515625" style="20" customWidth="1"/>
    <col min="8706" max="8706" width="15.42578125" style="20" customWidth="1"/>
    <col min="8707" max="8710" width="9.140625" style="20" customWidth="1"/>
    <col min="8711" max="8711" width="13.140625" style="20" customWidth="1"/>
    <col min="8712" max="8714" width="9.140625" style="20" customWidth="1"/>
    <col min="8715" max="8960" width="9.140625" style="20"/>
    <col min="8961" max="8961" width="10.28515625" style="20" customWidth="1"/>
    <col min="8962" max="8962" width="15.42578125" style="20" customWidth="1"/>
    <col min="8963" max="8966" width="9.140625" style="20" customWidth="1"/>
    <col min="8967" max="8967" width="13.140625" style="20" customWidth="1"/>
    <col min="8968" max="8970" width="9.140625" style="20" customWidth="1"/>
    <col min="8971" max="9216" width="9.140625" style="20"/>
    <col min="9217" max="9217" width="10.28515625" style="20" customWidth="1"/>
    <col min="9218" max="9218" width="15.42578125" style="20" customWidth="1"/>
    <col min="9219" max="9222" width="9.140625" style="20" customWidth="1"/>
    <col min="9223" max="9223" width="13.140625" style="20" customWidth="1"/>
    <col min="9224" max="9226" width="9.140625" style="20" customWidth="1"/>
    <col min="9227" max="9472" width="9.140625" style="20"/>
    <col min="9473" max="9473" width="10.28515625" style="20" customWidth="1"/>
    <col min="9474" max="9474" width="15.42578125" style="20" customWidth="1"/>
    <col min="9475" max="9478" width="9.140625" style="20" customWidth="1"/>
    <col min="9479" max="9479" width="13.140625" style="20" customWidth="1"/>
    <col min="9480" max="9482" width="9.140625" style="20" customWidth="1"/>
    <col min="9483" max="9728" width="9.140625" style="20"/>
    <col min="9729" max="9729" width="10.28515625" style="20" customWidth="1"/>
    <col min="9730" max="9730" width="15.42578125" style="20" customWidth="1"/>
    <col min="9731" max="9734" width="9.140625" style="20" customWidth="1"/>
    <col min="9735" max="9735" width="13.140625" style="20" customWidth="1"/>
    <col min="9736" max="9738" width="9.140625" style="20" customWidth="1"/>
    <col min="9739" max="9984" width="9.140625" style="20"/>
    <col min="9985" max="9985" width="10.28515625" style="20" customWidth="1"/>
    <col min="9986" max="9986" width="15.42578125" style="20" customWidth="1"/>
    <col min="9987" max="9990" width="9.140625" style="20" customWidth="1"/>
    <col min="9991" max="9991" width="13.140625" style="20" customWidth="1"/>
    <col min="9992" max="9994" width="9.140625" style="20" customWidth="1"/>
    <col min="9995" max="10240" width="9.140625" style="20"/>
    <col min="10241" max="10241" width="10.28515625" style="20" customWidth="1"/>
    <col min="10242" max="10242" width="15.42578125" style="20" customWidth="1"/>
    <col min="10243" max="10246" width="9.140625" style="20" customWidth="1"/>
    <col min="10247" max="10247" width="13.140625" style="20" customWidth="1"/>
    <col min="10248" max="10250" width="9.140625" style="20" customWidth="1"/>
    <col min="10251" max="10496" width="9.140625" style="20"/>
    <col min="10497" max="10497" width="10.28515625" style="20" customWidth="1"/>
    <col min="10498" max="10498" width="15.42578125" style="20" customWidth="1"/>
    <col min="10499" max="10502" width="9.140625" style="20" customWidth="1"/>
    <col min="10503" max="10503" width="13.140625" style="20" customWidth="1"/>
    <col min="10504" max="10506" width="9.140625" style="20" customWidth="1"/>
    <col min="10507" max="10752" width="9.140625" style="20"/>
    <col min="10753" max="10753" width="10.28515625" style="20" customWidth="1"/>
    <col min="10754" max="10754" width="15.42578125" style="20" customWidth="1"/>
    <col min="10755" max="10758" width="9.140625" style="20" customWidth="1"/>
    <col min="10759" max="10759" width="13.140625" style="20" customWidth="1"/>
    <col min="10760" max="10762" width="9.140625" style="20" customWidth="1"/>
    <col min="10763" max="11008" width="9.140625" style="20"/>
    <col min="11009" max="11009" width="10.28515625" style="20" customWidth="1"/>
    <col min="11010" max="11010" width="15.42578125" style="20" customWidth="1"/>
    <col min="11011" max="11014" width="9.140625" style="20" customWidth="1"/>
    <col min="11015" max="11015" width="13.140625" style="20" customWidth="1"/>
    <col min="11016" max="11018" width="9.140625" style="20" customWidth="1"/>
    <col min="11019" max="11264" width="9.140625" style="20"/>
    <col min="11265" max="11265" width="10.28515625" style="20" customWidth="1"/>
    <col min="11266" max="11266" width="15.42578125" style="20" customWidth="1"/>
    <col min="11267" max="11270" width="9.140625" style="20" customWidth="1"/>
    <col min="11271" max="11271" width="13.140625" style="20" customWidth="1"/>
    <col min="11272" max="11274" width="9.140625" style="20" customWidth="1"/>
    <col min="11275" max="11520" width="9.140625" style="20"/>
    <col min="11521" max="11521" width="10.28515625" style="20" customWidth="1"/>
    <col min="11522" max="11522" width="15.42578125" style="20" customWidth="1"/>
    <col min="11523" max="11526" width="9.140625" style="20" customWidth="1"/>
    <col min="11527" max="11527" width="13.140625" style="20" customWidth="1"/>
    <col min="11528" max="11530" width="9.140625" style="20" customWidth="1"/>
    <col min="11531" max="11776" width="9.140625" style="20"/>
    <col min="11777" max="11777" width="10.28515625" style="20" customWidth="1"/>
    <col min="11778" max="11778" width="15.42578125" style="20" customWidth="1"/>
    <col min="11779" max="11782" width="9.140625" style="20" customWidth="1"/>
    <col min="11783" max="11783" width="13.140625" style="20" customWidth="1"/>
    <col min="11784" max="11786" width="9.140625" style="20" customWidth="1"/>
    <col min="11787" max="12032" width="9.140625" style="20"/>
    <col min="12033" max="12033" width="10.28515625" style="20" customWidth="1"/>
    <col min="12034" max="12034" width="15.42578125" style="20" customWidth="1"/>
    <col min="12035" max="12038" width="9.140625" style="20" customWidth="1"/>
    <col min="12039" max="12039" width="13.140625" style="20" customWidth="1"/>
    <col min="12040" max="12042" width="9.140625" style="20" customWidth="1"/>
    <col min="12043" max="12288" width="9.140625" style="20"/>
    <col min="12289" max="12289" width="10.28515625" style="20" customWidth="1"/>
    <col min="12290" max="12290" width="15.42578125" style="20" customWidth="1"/>
    <col min="12291" max="12294" width="9.140625" style="20" customWidth="1"/>
    <col min="12295" max="12295" width="13.140625" style="20" customWidth="1"/>
    <col min="12296" max="12298" width="9.140625" style="20" customWidth="1"/>
    <col min="12299" max="12544" width="9.140625" style="20"/>
    <col min="12545" max="12545" width="10.28515625" style="20" customWidth="1"/>
    <col min="12546" max="12546" width="15.42578125" style="20" customWidth="1"/>
    <col min="12547" max="12550" width="9.140625" style="20" customWidth="1"/>
    <col min="12551" max="12551" width="13.140625" style="20" customWidth="1"/>
    <col min="12552" max="12554" width="9.140625" style="20" customWidth="1"/>
    <col min="12555" max="12800" width="9.140625" style="20"/>
    <col min="12801" max="12801" width="10.28515625" style="20" customWidth="1"/>
    <col min="12802" max="12802" width="15.42578125" style="20" customWidth="1"/>
    <col min="12803" max="12806" width="9.140625" style="20" customWidth="1"/>
    <col min="12807" max="12807" width="13.140625" style="20" customWidth="1"/>
    <col min="12808" max="12810" width="9.140625" style="20" customWidth="1"/>
    <col min="12811" max="13056" width="9.140625" style="20"/>
    <col min="13057" max="13057" width="10.28515625" style="20" customWidth="1"/>
    <col min="13058" max="13058" width="15.42578125" style="20" customWidth="1"/>
    <col min="13059" max="13062" width="9.140625" style="20" customWidth="1"/>
    <col min="13063" max="13063" width="13.140625" style="20" customWidth="1"/>
    <col min="13064" max="13066" width="9.140625" style="20" customWidth="1"/>
    <col min="13067" max="13312" width="9.140625" style="20"/>
    <col min="13313" max="13313" width="10.28515625" style="20" customWidth="1"/>
    <col min="13314" max="13314" width="15.42578125" style="20" customWidth="1"/>
    <col min="13315" max="13318" width="9.140625" style="20" customWidth="1"/>
    <col min="13319" max="13319" width="13.140625" style="20" customWidth="1"/>
    <col min="13320" max="13322" width="9.140625" style="20" customWidth="1"/>
    <col min="13323" max="13568" width="9.140625" style="20"/>
    <col min="13569" max="13569" width="10.28515625" style="20" customWidth="1"/>
    <col min="13570" max="13570" width="15.42578125" style="20" customWidth="1"/>
    <col min="13571" max="13574" width="9.140625" style="20" customWidth="1"/>
    <col min="13575" max="13575" width="13.140625" style="20" customWidth="1"/>
    <col min="13576" max="13578" width="9.140625" style="20" customWidth="1"/>
    <col min="13579" max="13824" width="9.140625" style="20"/>
    <col min="13825" max="13825" width="10.28515625" style="20" customWidth="1"/>
    <col min="13826" max="13826" width="15.42578125" style="20" customWidth="1"/>
    <col min="13827" max="13830" width="9.140625" style="20" customWidth="1"/>
    <col min="13831" max="13831" width="13.140625" style="20" customWidth="1"/>
    <col min="13832" max="13834" width="9.140625" style="20" customWidth="1"/>
    <col min="13835" max="14080" width="9.140625" style="20"/>
    <col min="14081" max="14081" width="10.28515625" style="20" customWidth="1"/>
    <col min="14082" max="14082" width="15.42578125" style="20" customWidth="1"/>
    <col min="14083" max="14086" width="9.140625" style="20" customWidth="1"/>
    <col min="14087" max="14087" width="13.140625" style="20" customWidth="1"/>
    <col min="14088" max="14090" width="9.140625" style="20" customWidth="1"/>
    <col min="14091" max="14336" width="9.140625" style="20"/>
    <col min="14337" max="14337" width="10.28515625" style="20" customWidth="1"/>
    <col min="14338" max="14338" width="15.42578125" style="20" customWidth="1"/>
    <col min="14339" max="14342" width="9.140625" style="20" customWidth="1"/>
    <col min="14343" max="14343" width="13.140625" style="20" customWidth="1"/>
    <col min="14344" max="14346" width="9.140625" style="20" customWidth="1"/>
    <col min="14347" max="14592" width="9.140625" style="20"/>
    <col min="14593" max="14593" width="10.28515625" style="20" customWidth="1"/>
    <col min="14594" max="14594" width="15.42578125" style="20" customWidth="1"/>
    <col min="14595" max="14598" width="9.140625" style="20" customWidth="1"/>
    <col min="14599" max="14599" width="13.140625" style="20" customWidth="1"/>
    <col min="14600" max="14602" width="9.140625" style="20" customWidth="1"/>
    <col min="14603" max="14848" width="9.140625" style="20"/>
    <col min="14849" max="14849" width="10.28515625" style="20" customWidth="1"/>
    <col min="14850" max="14850" width="15.42578125" style="20" customWidth="1"/>
    <col min="14851" max="14854" width="9.140625" style="20" customWidth="1"/>
    <col min="14855" max="14855" width="13.140625" style="20" customWidth="1"/>
    <col min="14856" max="14858" width="9.140625" style="20" customWidth="1"/>
    <col min="14859" max="15104" width="9.140625" style="20"/>
    <col min="15105" max="15105" width="10.28515625" style="20" customWidth="1"/>
    <col min="15106" max="15106" width="15.42578125" style="20" customWidth="1"/>
    <col min="15107" max="15110" width="9.140625" style="20" customWidth="1"/>
    <col min="15111" max="15111" width="13.140625" style="20" customWidth="1"/>
    <col min="15112" max="15114" width="9.140625" style="20" customWidth="1"/>
    <col min="15115" max="15360" width="9.140625" style="20"/>
    <col min="15361" max="15361" width="10.28515625" style="20" customWidth="1"/>
    <col min="15362" max="15362" width="15.42578125" style="20" customWidth="1"/>
    <col min="15363" max="15366" width="9.140625" style="20" customWidth="1"/>
    <col min="15367" max="15367" width="13.140625" style="20" customWidth="1"/>
    <col min="15368" max="15370" width="9.140625" style="20" customWidth="1"/>
    <col min="15371" max="15616" width="9.140625" style="20"/>
    <col min="15617" max="15617" width="10.28515625" style="20" customWidth="1"/>
    <col min="15618" max="15618" width="15.42578125" style="20" customWidth="1"/>
    <col min="15619" max="15622" width="9.140625" style="20" customWidth="1"/>
    <col min="15623" max="15623" width="13.140625" style="20" customWidth="1"/>
    <col min="15624" max="15626" width="9.140625" style="20" customWidth="1"/>
    <col min="15627" max="15872" width="9.140625" style="20"/>
    <col min="15873" max="15873" width="10.28515625" style="20" customWidth="1"/>
    <col min="15874" max="15874" width="15.42578125" style="20" customWidth="1"/>
    <col min="15875" max="15878" width="9.140625" style="20" customWidth="1"/>
    <col min="15879" max="15879" width="13.140625" style="20" customWidth="1"/>
    <col min="15880" max="15882" width="9.140625" style="20" customWidth="1"/>
    <col min="15883" max="16128" width="9.140625" style="20"/>
    <col min="16129" max="16129" width="10.28515625" style="20" customWidth="1"/>
    <col min="16130" max="16130" width="15.42578125" style="20" customWidth="1"/>
    <col min="16131" max="16134" width="9.140625" style="20" customWidth="1"/>
    <col min="16135" max="16135" width="13.140625" style="20" customWidth="1"/>
    <col min="16136" max="16138" width="9.140625" style="20" customWidth="1"/>
    <col min="16139" max="16384" width="9.140625" style="20"/>
  </cols>
  <sheetData>
    <row r="1" spans="1:10" ht="14.25" x14ac:dyDescent="0.2">
      <c r="A1" s="21" t="s">
        <v>61</v>
      </c>
      <c r="B1" s="22"/>
      <c r="C1" s="22"/>
      <c r="D1" s="22"/>
      <c r="E1" s="23"/>
      <c r="F1" s="22"/>
      <c r="G1" s="23"/>
      <c r="H1" s="23"/>
      <c r="I1" s="22"/>
      <c r="J1" s="22"/>
    </row>
    <row r="2" spans="1:10" x14ac:dyDescent="0.2">
      <c r="A2" s="118"/>
      <c r="B2" s="119"/>
      <c r="C2" s="119"/>
      <c r="D2" s="119"/>
      <c r="E2" s="119"/>
      <c r="F2" s="119"/>
      <c r="G2" s="119"/>
      <c r="H2" s="119"/>
      <c r="I2" s="24"/>
      <c r="J2" s="24"/>
    </row>
    <row r="3" spans="1:10" x14ac:dyDescent="0.2">
      <c r="A3" s="118" t="s">
        <v>41</v>
      </c>
      <c r="B3" s="119"/>
      <c r="C3" s="119"/>
      <c r="D3" s="119"/>
      <c r="E3" s="119"/>
      <c r="F3" s="119"/>
      <c r="G3" s="119"/>
    </row>
    <row r="4" spans="1:10" ht="26.1" customHeight="1" x14ac:dyDescent="0.2">
      <c r="A4" s="118" t="s">
        <v>42</v>
      </c>
      <c r="B4" s="119"/>
      <c r="C4" s="119"/>
      <c r="D4" s="119"/>
      <c r="E4" s="119"/>
      <c r="F4" s="119"/>
      <c r="G4" s="119"/>
    </row>
    <row r="5" spans="1:10" x14ac:dyDescent="0.2">
      <c r="A5" s="118" t="s">
        <v>43</v>
      </c>
      <c r="B5" s="119"/>
      <c r="C5" s="119"/>
      <c r="D5" s="119"/>
      <c r="E5" s="119"/>
      <c r="F5" s="119"/>
      <c r="G5" s="119"/>
    </row>
    <row r="6" spans="1:10" x14ac:dyDescent="0.2">
      <c r="A6" s="118"/>
      <c r="B6" s="119"/>
      <c r="C6" s="119"/>
      <c r="D6" s="119"/>
      <c r="E6" s="119"/>
      <c r="F6" s="119"/>
      <c r="G6" s="119"/>
    </row>
    <row r="7" spans="1:10" x14ac:dyDescent="0.2">
      <c r="A7" s="25" t="s">
        <v>44</v>
      </c>
      <c r="B7" s="25"/>
      <c r="C7" s="25"/>
      <c r="D7" s="25"/>
      <c r="E7" s="25"/>
      <c r="F7" s="25"/>
      <c r="G7" s="25"/>
      <c r="H7" s="25"/>
      <c r="I7" s="19"/>
      <c r="J7" s="19"/>
    </row>
    <row r="8" spans="1:10" ht="31.5" x14ac:dyDescent="0.2">
      <c r="A8" s="26" t="s">
        <v>45</v>
      </c>
      <c r="B8" s="26" t="s">
        <v>60</v>
      </c>
    </row>
    <row r="9" spans="1:10" x14ac:dyDescent="0.2">
      <c r="A9" s="27" t="s">
        <v>46</v>
      </c>
      <c r="B9" s="31">
        <v>13029900</v>
      </c>
    </row>
    <row r="10" spans="1:10" x14ac:dyDescent="0.2">
      <c r="A10" s="27" t="s">
        <v>47</v>
      </c>
      <c r="B10" s="31">
        <v>46800</v>
      </c>
    </row>
    <row r="11" spans="1:10" x14ac:dyDescent="0.2">
      <c r="A11" s="28" t="s">
        <v>48</v>
      </c>
      <c r="B11" s="32">
        <v>13076700</v>
      </c>
    </row>
  </sheetData>
  <mergeCells count="5">
    <mergeCell ref="A6:G6"/>
    <mergeCell ref="A2:H2"/>
    <mergeCell ref="A3:G3"/>
    <mergeCell ref="A4:G4"/>
    <mergeCell ref="A5:G5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5"/>
  <sheetViews>
    <sheetView zoomScaleNormal="100" workbookViewId="0">
      <selection sqref="A1:I15"/>
    </sheetView>
  </sheetViews>
  <sheetFormatPr defaultRowHeight="15" x14ac:dyDescent="0.25"/>
  <cols>
    <col min="1" max="1" width="25" style="83" customWidth="1"/>
    <col min="2" max="2" width="11.5703125" style="83" customWidth="1"/>
    <col min="3" max="3" width="13.140625" style="83" bestFit="1" customWidth="1"/>
    <col min="4" max="9" width="9.140625" style="83"/>
    <col min="10" max="10" width="25" style="71" customWidth="1"/>
    <col min="11" max="11" width="11.5703125" style="71" customWidth="1"/>
    <col min="12" max="12" width="13.140625" style="71" bestFit="1" customWidth="1"/>
    <col min="13" max="17" width="9.140625" style="71"/>
    <col min="18" max="18" width="12.28515625" style="71" customWidth="1"/>
    <col min="19" max="16384" width="9.140625" style="7"/>
  </cols>
  <sheetData>
    <row r="1" spans="1:16" x14ac:dyDescent="0.25">
      <c r="A1" s="83" t="s">
        <v>101</v>
      </c>
      <c r="D1" s="84" t="s">
        <v>104</v>
      </c>
      <c r="J1" s="71" t="s">
        <v>49</v>
      </c>
      <c r="M1" s="30" t="s">
        <v>104</v>
      </c>
    </row>
    <row r="2" spans="1:16" ht="15.75" x14ac:dyDescent="0.25">
      <c r="A2" s="6" t="s">
        <v>30</v>
      </c>
      <c r="B2" s="3" t="s">
        <v>18</v>
      </c>
      <c r="C2" s="3" t="s">
        <v>27</v>
      </c>
      <c r="D2" s="3" t="s">
        <v>29</v>
      </c>
      <c r="F2" s="83" t="s">
        <v>103</v>
      </c>
      <c r="J2" s="72" t="s">
        <v>30</v>
      </c>
      <c r="K2" s="73" t="s">
        <v>18</v>
      </c>
      <c r="L2" s="73" t="s">
        <v>27</v>
      </c>
      <c r="M2" s="73" t="s">
        <v>29</v>
      </c>
    </row>
    <row r="3" spans="1:16" ht="15.75" x14ac:dyDescent="0.25">
      <c r="A3" s="3" t="s">
        <v>19</v>
      </c>
      <c r="B3" s="5">
        <v>59</v>
      </c>
      <c r="C3" s="5"/>
      <c r="D3" s="4">
        <f t="shared" ref="D3:D10" si="0">SUM(B3:C3)</f>
        <v>59</v>
      </c>
      <c r="E3" s="85">
        <f t="shared" ref="E3:E10" si="1">D3/$D$11*100</f>
        <v>7.983761840324763</v>
      </c>
      <c r="F3" s="90">
        <v>8</v>
      </c>
      <c r="J3" s="73" t="s">
        <v>19</v>
      </c>
      <c r="K3" s="68">
        <v>80</v>
      </c>
      <c r="L3" s="68"/>
      <c r="M3" s="74">
        <f t="shared" ref="M3:M10" si="2">SUM(K3:L3)</f>
        <v>80</v>
      </c>
      <c r="N3" s="75">
        <f>M3/$M$11*100</f>
        <v>10.767160161507402</v>
      </c>
      <c r="O3" s="76">
        <v>10.8</v>
      </c>
    </row>
    <row r="4" spans="1:16" ht="15.75" x14ac:dyDescent="0.25">
      <c r="A4" s="3" t="s">
        <v>20</v>
      </c>
      <c r="B4" s="5">
        <v>0</v>
      </c>
      <c r="C4" s="5"/>
      <c r="D4" s="4">
        <f t="shared" si="0"/>
        <v>0</v>
      </c>
      <c r="E4" s="85">
        <f t="shared" si="1"/>
        <v>0</v>
      </c>
      <c r="J4" s="73" t="s">
        <v>20</v>
      </c>
      <c r="K4" s="68">
        <v>0</v>
      </c>
      <c r="L4" s="68"/>
      <c r="M4" s="74">
        <f t="shared" si="2"/>
        <v>0</v>
      </c>
      <c r="N4" s="75">
        <f t="shared" ref="N4:N10" si="3">M4/$M$11*100</f>
        <v>0</v>
      </c>
    </row>
    <row r="5" spans="1:16" ht="15.75" x14ac:dyDescent="0.25">
      <c r="A5" s="3" t="s">
        <v>21</v>
      </c>
      <c r="B5" s="5">
        <v>28</v>
      </c>
      <c r="C5" s="5"/>
      <c r="D5" s="4">
        <f t="shared" si="0"/>
        <v>28</v>
      </c>
      <c r="E5" s="85">
        <f t="shared" si="1"/>
        <v>3.7889039242219216</v>
      </c>
      <c r="F5" s="90">
        <v>3.8</v>
      </c>
      <c r="J5" s="73" t="s">
        <v>21</v>
      </c>
      <c r="K5" s="68">
        <v>30</v>
      </c>
      <c r="L5" s="68"/>
      <c r="M5" s="74">
        <f t="shared" si="2"/>
        <v>30</v>
      </c>
      <c r="N5" s="75">
        <f t="shared" si="3"/>
        <v>4.0376850605652752</v>
      </c>
      <c r="O5" s="71">
        <v>4</v>
      </c>
    </row>
    <row r="6" spans="1:16" ht="31.5" x14ac:dyDescent="0.25">
      <c r="A6" s="3" t="s">
        <v>22</v>
      </c>
      <c r="B6" s="5">
        <v>78</v>
      </c>
      <c r="C6" s="5"/>
      <c r="D6" s="4">
        <f t="shared" si="0"/>
        <v>78</v>
      </c>
      <c r="E6" s="85">
        <f t="shared" si="1"/>
        <v>10.554803788903925</v>
      </c>
      <c r="F6" s="90">
        <v>10.6</v>
      </c>
      <c r="J6" s="73" t="s">
        <v>22</v>
      </c>
      <c r="K6" s="68">
        <v>80</v>
      </c>
      <c r="L6" s="68"/>
      <c r="M6" s="74">
        <f t="shared" si="2"/>
        <v>80</v>
      </c>
      <c r="N6" s="75">
        <f t="shared" si="3"/>
        <v>10.767160161507402</v>
      </c>
      <c r="O6" s="76">
        <v>10.8</v>
      </c>
    </row>
    <row r="7" spans="1:16" ht="15.75" x14ac:dyDescent="0.25">
      <c r="A7" s="3" t="s">
        <v>23</v>
      </c>
      <c r="B7" s="5">
        <v>86</v>
      </c>
      <c r="C7" s="5"/>
      <c r="D7" s="4">
        <f t="shared" si="0"/>
        <v>86</v>
      </c>
      <c r="E7" s="85">
        <f t="shared" si="1"/>
        <v>11.637347767253045</v>
      </c>
      <c r="F7" s="90">
        <v>11.6</v>
      </c>
      <c r="J7" s="73" t="s">
        <v>23</v>
      </c>
      <c r="K7" s="68">
        <v>70</v>
      </c>
      <c r="L7" s="68"/>
      <c r="M7" s="74">
        <f t="shared" si="2"/>
        <v>70</v>
      </c>
      <c r="N7" s="75">
        <f t="shared" si="3"/>
        <v>9.4212651413189761</v>
      </c>
      <c r="O7" s="76">
        <v>9.4</v>
      </c>
    </row>
    <row r="8" spans="1:16" ht="31.5" x14ac:dyDescent="0.25">
      <c r="A8" s="3" t="s">
        <v>24</v>
      </c>
      <c r="B8" s="5">
        <v>172</v>
      </c>
      <c r="C8" s="70">
        <f>263-29</f>
        <v>234</v>
      </c>
      <c r="D8" s="4">
        <f t="shared" si="0"/>
        <v>406</v>
      </c>
      <c r="E8" s="85">
        <f t="shared" si="1"/>
        <v>54.939106901217862</v>
      </c>
      <c r="F8" s="90">
        <v>54.9</v>
      </c>
      <c r="G8" s="83" t="s">
        <v>102</v>
      </c>
      <c r="J8" s="73" t="s">
        <v>24</v>
      </c>
      <c r="K8" s="68">
        <v>147</v>
      </c>
      <c r="L8" s="69">
        <f>263-32</f>
        <v>231</v>
      </c>
      <c r="M8" s="74">
        <f t="shared" si="2"/>
        <v>378</v>
      </c>
      <c r="N8" s="75">
        <f t="shared" si="3"/>
        <v>50.874831763122472</v>
      </c>
      <c r="O8" s="77">
        <v>50.9</v>
      </c>
      <c r="P8" s="71" t="s">
        <v>53</v>
      </c>
    </row>
    <row r="9" spans="1:16" ht="15.75" x14ac:dyDescent="0.25">
      <c r="A9" s="3" t="s">
        <v>25</v>
      </c>
      <c r="B9" s="5">
        <v>0</v>
      </c>
      <c r="C9" s="5"/>
      <c r="D9" s="4">
        <f t="shared" si="0"/>
        <v>0</v>
      </c>
      <c r="E9" s="85">
        <f t="shared" si="1"/>
        <v>0</v>
      </c>
      <c r="J9" s="73" t="s">
        <v>25</v>
      </c>
      <c r="K9" s="68">
        <v>0</v>
      </c>
      <c r="L9" s="68"/>
      <c r="M9" s="74">
        <f t="shared" si="2"/>
        <v>0</v>
      </c>
      <c r="N9" s="75">
        <f t="shared" si="3"/>
        <v>0</v>
      </c>
    </row>
    <row r="10" spans="1:16" ht="31.5" x14ac:dyDescent="0.25">
      <c r="A10" s="3" t="s">
        <v>26</v>
      </c>
      <c r="B10" s="5">
        <v>82</v>
      </c>
      <c r="C10" s="5"/>
      <c r="D10" s="4">
        <f t="shared" si="0"/>
        <v>82</v>
      </c>
      <c r="E10" s="85">
        <f t="shared" si="1"/>
        <v>11.096075778078484</v>
      </c>
      <c r="F10" s="90">
        <v>11.1</v>
      </c>
      <c r="J10" s="73" t="s">
        <v>26</v>
      </c>
      <c r="K10" s="68">
        <v>105</v>
      </c>
      <c r="L10" s="68"/>
      <c r="M10" s="74">
        <f t="shared" si="2"/>
        <v>105</v>
      </c>
      <c r="N10" s="75">
        <f t="shared" si="3"/>
        <v>14.131897711978466</v>
      </c>
      <c r="O10" s="76">
        <v>14.1</v>
      </c>
    </row>
    <row r="11" spans="1:16" ht="15.75" x14ac:dyDescent="0.25">
      <c r="A11" s="4" t="s">
        <v>28</v>
      </c>
      <c r="B11" s="4">
        <f>SUM(B3:B10)</f>
        <v>505</v>
      </c>
      <c r="C11" s="4">
        <f>SUM(C3:C10)</f>
        <v>234</v>
      </c>
      <c r="D11" s="4">
        <f>SUM(D3:D10)</f>
        <v>739</v>
      </c>
      <c r="E11" s="86">
        <f>SUM(E3:E10)</f>
        <v>100</v>
      </c>
      <c r="F11" s="86">
        <f>SUM(F3:F10)</f>
        <v>100</v>
      </c>
      <c r="J11" s="74" t="s">
        <v>28</v>
      </c>
      <c r="K11" s="74">
        <f>SUM(K3:K10)</f>
        <v>512</v>
      </c>
      <c r="L11" s="74">
        <f>SUM(L3:L10)</f>
        <v>231</v>
      </c>
      <c r="M11" s="74">
        <f>SUM(M3:M10)</f>
        <v>743</v>
      </c>
      <c r="N11" s="78">
        <f>SUM(N3:N10)</f>
        <v>100</v>
      </c>
      <c r="O11" s="78">
        <f>SUM(O3:O10)</f>
        <v>100</v>
      </c>
    </row>
    <row r="13" spans="1:16" x14ac:dyDescent="0.25">
      <c r="B13" s="87" t="s">
        <v>35</v>
      </c>
      <c r="K13" s="79" t="s">
        <v>35</v>
      </c>
    </row>
    <row r="14" spans="1:16" ht="84.75" customHeight="1" x14ac:dyDescent="0.25">
      <c r="A14" s="88" t="s">
        <v>31</v>
      </c>
      <c r="B14" s="89" t="s">
        <v>32</v>
      </c>
      <c r="C14" s="89" t="s">
        <v>55</v>
      </c>
      <c r="J14" s="80" t="s">
        <v>31</v>
      </c>
      <c r="K14" s="81" t="s">
        <v>32</v>
      </c>
      <c r="L14" s="81" t="s">
        <v>36</v>
      </c>
    </row>
    <row r="15" spans="1:16" ht="131.25" customHeight="1" x14ac:dyDescent="0.25">
      <c r="A15" s="88" t="s">
        <v>33</v>
      </c>
      <c r="B15" s="89" t="s">
        <v>34</v>
      </c>
      <c r="C15" s="91">
        <f>D11/2614*100</f>
        <v>28.270849273144606</v>
      </c>
      <c r="D15" s="83" t="s">
        <v>105</v>
      </c>
      <c r="J15" s="80" t="s">
        <v>33</v>
      </c>
      <c r="K15" s="81" t="s">
        <v>34</v>
      </c>
      <c r="L15" s="82">
        <f>M11/2588*100</f>
        <v>28.709428129829984</v>
      </c>
      <c r="M15" s="71" t="s">
        <v>52</v>
      </c>
    </row>
  </sheetData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M11 K3:L11 D11 B3:C11">
      <formula1>0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29"/>
  <sheetViews>
    <sheetView workbookViewId="0">
      <pane ySplit="7" topLeftCell="A8" activePane="bottomLeft" state="frozen"/>
      <selection pane="bottomLeft" activeCell="L2" sqref="L2"/>
    </sheetView>
  </sheetViews>
  <sheetFormatPr defaultRowHeight="15" x14ac:dyDescent="0.25"/>
  <cols>
    <col min="1" max="1" width="5.42578125" style="38" customWidth="1"/>
    <col min="2" max="2" width="50.5703125" style="35" customWidth="1"/>
    <col min="3" max="3" width="10.42578125" style="35" customWidth="1"/>
    <col min="4" max="4" width="11.85546875" style="35" customWidth="1"/>
    <col min="5" max="5" width="14.85546875" style="35" customWidth="1"/>
    <col min="6" max="6" width="12" style="35" customWidth="1"/>
    <col min="7" max="7" width="11.42578125" style="35" customWidth="1"/>
    <col min="8" max="8" width="11" style="67" customWidth="1"/>
    <col min="9" max="10" width="13.5703125" style="34" customWidth="1"/>
    <col min="11" max="11" width="13.42578125" style="34" customWidth="1"/>
    <col min="12" max="12" width="13.140625" style="34" customWidth="1"/>
    <col min="13" max="13" width="12.5703125" style="34" customWidth="1"/>
    <col min="14" max="14" width="21.28515625" style="34" customWidth="1"/>
    <col min="15" max="16" width="9.140625" style="34"/>
    <col min="17" max="256" width="9.140625" style="35"/>
    <col min="257" max="257" width="5.42578125" style="35" customWidth="1"/>
    <col min="258" max="258" width="36" style="35" customWidth="1"/>
    <col min="259" max="259" width="10.42578125" style="35" customWidth="1"/>
    <col min="260" max="260" width="11.85546875" style="35" customWidth="1"/>
    <col min="261" max="261" width="14.85546875" style="35" customWidth="1"/>
    <col min="262" max="262" width="12" style="35" customWidth="1"/>
    <col min="263" max="263" width="11.42578125" style="35" customWidth="1"/>
    <col min="264" max="264" width="11" style="35" customWidth="1"/>
    <col min="265" max="265" width="11.140625" style="35" customWidth="1"/>
    <col min="266" max="266" width="13.5703125" style="35" customWidth="1"/>
    <col min="267" max="267" width="13.42578125" style="35" customWidth="1"/>
    <col min="268" max="268" width="13.140625" style="35" customWidth="1"/>
    <col min="269" max="269" width="12.5703125" style="35" customWidth="1"/>
    <col min="270" max="270" width="21.28515625" style="35" customWidth="1"/>
    <col min="271" max="512" width="9.140625" style="35"/>
    <col min="513" max="513" width="5.42578125" style="35" customWidth="1"/>
    <col min="514" max="514" width="36" style="35" customWidth="1"/>
    <col min="515" max="515" width="10.42578125" style="35" customWidth="1"/>
    <col min="516" max="516" width="11.85546875" style="35" customWidth="1"/>
    <col min="517" max="517" width="14.85546875" style="35" customWidth="1"/>
    <col min="518" max="518" width="12" style="35" customWidth="1"/>
    <col min="519" max="519" width="11.42578125" style="35" customWidth="1"/>
    <col min="520" max="520" width="11" style="35" customWidth="1"/>
    <col min="521" max="521" width="11.140625" style="35" customWidth="1"/>
    <col min="522" max="522" width="13.5703125" style="35" customWidth="1"/>
    <col min="523" max="523" width="13.42578125" style="35" customWidth="1"/>
    <col min="524" max="524" width="13.140625" style="35" customWidth="1"/>
    <col min="525" max="525" width="12.5703125" style="35" customWidth="1"/>
    <col min="526" max="526" width="21.28515625" style="35" customWidth="1"/>
    <col min="527" max="768" width="9.140625" style="35"/>
    <col min="769" max="769" width="5.42578125" style="35" customWidth="1"/>
    <col min="770" max="770" width="36" style="35" customWidth="1"/>
    <col min="771" max="771" width="10.42578125" style="35" customWidth="1"/>
    <col min="772" max="772" width="11.85546875" style="35" customWidth="1"/>
    <col min="773" max="773" width="14.85546875" style="35" customWidth="1"/>
    <col min="774" max="774" width="12" style="35" customWidth="1"/>
    <col min="775" max="775" width="11.42578125" style="35" customWidth="1"/>
    <col min="776" max="776" width="11" style="35" customWidth="1"/>
    <col min="777" max="777" width="11.140625" style="35" customWidth="1"/>
    <col min="778" max="778" width="13.5703125" style="35" customWidth="1"/>
    <col min="779" max="779" width="13.42578125" style="35" customWidth="1"/>
    <col min="780" max="780" width="13.140625" style="35" customWidth="1"/>
    <col min="781" max="781" width="12.5703125" style="35" customWidth="1"/>
    <col min="782" max="782" width="21.28515625" style="35" customWidth="1"/>
    <col min="783" max="1024" width="9.140625" style="35"/>
    <col min="1025" max="1025" width="5.42578125" style="35" customWidth="1"/>
    <col min="1026" max="1026" width="36" style="35" customWidth="1"/>
    <col min="1027" max="1027" width="10.42578125" style="35" customWidth="1"/>
    <col min="1028" max="1028" width="11.85546875" style="35" customWidth="1"/>
    <col min="1029" max="1029" width="14.85546875" style="35" customWidth="1"/>
    <col min="1030" max="1030" width="12" style="35" customWidth="1"/>
    <col min="1031" max="1031" width="11.42578125" style="35" customWidth="1"/>
    <col min="1032" max="1032" width="11" style="35" customWidth="1"/>
    <col min="1033" max="1033" width="11.140625" style="35" customWidth="1"/>
    <col min="1034" max="1034" width="13.5703125" style="35" customWidth="1"/>
    <col min="1035" max="1035" width="13.42578125" style="35" customWidth="1"/>
    <col min="1036" max="1036" width="13.140625" style="35" customWidth="1"/>
    <col min="1037" max="1037" width="12.5703125" style="35" customWidth="1"/>
    <col min="1038" max="1038" width="21.28515625" style="35" customWidth="1"/>
    <col min="1039" max="1280" width="9.140625" style="35"/>
    <col min="1281" max="1281" width="5.42578125" style="35" customWidth="1"/>
    <col min="1282" max="1282" width="36" style="35" customWidth="1"/>
    <col min="1283" max="1283" width="10.42578125" style="35" customWidth="1"/>
    <col min="1284" max="1284" width="11.85546875" style="35" customWidth="1"/>
    <col min="1285" max="1285" width="14.85546875" style="35" customWidth="1"/>
    <col min="1286" max="1286" width="12" style="35" customWidth="1"/>
    <col min="1287" max="1287" width="11.42578125" style="35" customWidth="1"/>
    <col min="1288" max="1288" width="11" style="35" customWidth="1"/>
    <col min="1289" max="1289" width="11.140625" style="35" customWidth="1"/>
    <col min="1290" max="1290" width="13.5703125" style="35" customWidth="1"/>
    <col min="1291" max="1291" width="13.42578125" style="35" customWidth="1"/>
    <col min="1292" max="1292" width="13.140625" style="35" customWidth="1"/>
    <col min="1293" max="1293" width="12.5703125" style="35" customWidth="1"/>
    <col min="1294" max="1294" width="21.28515625" style="35" customWidth="1"/>
    <col min="1295" max="1536" width="9.140625" style="35"/>
    <col min="1537" max="1537" width="5.42578125" style="35" customWidth="1"/>
    <col min="1538" max="1538" width="36" style="35" customWidth="1"/>
    <col min="1539" max="1539" width="10.42578125" style="35" customWidth="1"/>
    <col min="1540" max="1540" width="11.85546875" style="35" customWidth="1"/>
    <col min="1541" max="1541" width="14.85546875" style="35" customWidth="1"/>
    <col min="1542" max="1542" width="12" style="35" customWidth="1"/>
    <col min="1543" max="1543" width="11.42578125" style="35" customWidth="1"/>
    <col min="1544" max="1544" width="11" style="35" customWidth="1"/>
    <col min="1545" max="1545" width="11.140625" style="35" customWidth="1"/>
    <col min="1546" max="1546" width="13.5703125" style="35" customWidth="1"/>
    <col min="1547" max="1547" width="13.42578125" style="35" customWidth="1"/>
    <col min="1548" max="1548" width="13.140625" style="35" customWidth="1"/>
    <col min="1549" max="1549" width="12.5703125" style="35" customWidth="1"/>
    <col min="1550" max="1550" width="21.28515625" style="35" customWidth="1"/>
    <col min="1551" max="1792" width="9.140625" style="35"/>
    <col min="1793" max="1793" width="5.42578125" style="35" customWidth="1"/>
    <col min="1794" max="1794" width="36" style="35" customWidth="1"/>
    <col min="1795" max="1795" width="10.42578125" style="35" customWidth="1"/>
    <col min="1796" max="1796" width="11.85546875" style="35" customWidth="1"/>
    <col min="1797" max="1797" width="14.85546875" style="35" customWidth="1"/>
    <col min="1798" max="1798" width="12" style="35" customWidth="1"/>
    <col min="1799" max="1799" width="11.42578125" style="35" customWidth="1"/>
    <col min="1800" max="1800" width="11" style="35" customWidth="1"/>
    <col min="1801" max="1801" width="11.140625" style="35" customWidth="1"/>
    <col min="1802" max="1802" width="13.5703125" style="35" customWidth="1"/>
    <col min="1803" max="1803" width="13.42578125" style="35" customWidth="1"/>
    <col min="1804" max="1804" width="13.140625" style="35" customWidth="1"/>
    <col min="1805" max="1805" width="12.5703125" style="35" customWidth="1"/>
    <col min="1806" max="1806" width="21.28515625" style="35" customWidth="1"/>
    <col min="1807" max="2048" width="9.140625" style="35"/>
    <col min="2049" max="2049" width="5.42578125" style="35" customWidth="1"/>
    <col min="2050" max="2050" width="36" style="35" customWidth="1"/>
    <col min="2051" max="2051" width="10.42578125" style="35" customWidth="1"/>
    <col min="2052" max="2052" width="11.85546875" style="35" customWidth="1"/>
    <col min="2053" max="2053" width="14.85546875" style="35" customWidth="1"/>
    <col min="2054" max="2054" width="12" style="35" customWidth="1"/>
    <col min="2055" max="2055" width="11.42578125" style="35" customWidth="1"/>
    <col min="2056" max="2056" width="11" style="35" customWidth="1"/>
    <col min="2057" max="2057" width="11.140625" style="35" customWidth="1"/>
    <col min="2058" max="2058" width="13.5703125" style="35" customWidth="1"/>
    <col min="2059" max="2059" width="13.42578125" style="35" customWidth="1"/>
    <col min="2060" max="2060" width="13.140625" style="35" customWidth="1"/>
    <col min="2061" max="2061" width="12.5703125" style="35" customWidth="1"/>
    <col min="2062" max="2062" width="21.28515625" style="35" customWidth="1"/>
    <col min="2063" max="2304" width="9.140625" style="35"/>
    <col min="2305" max="2305" width="5.42578125" style="35" customWidth="1"/>
    <col min="2306" max="2306" width="36" style="35" customWidth="1"/>
    <col min="2307" max="2307" width="10.42578125" style="35" customWidth="1"/>
    <col min="2308" max="2308" width="11.85546875" style="35" customWidth="1"/>
    <col min="2309" max="2309" width="14.85546875" style="35" customWidth="1"/>
    <col min="2310" max="2310" width="12" style="35" customWidth="1"/>
    <col min="2311" max="2311" width="11.42578125" style="35" customWidth="1"/>
    <col min="2312" max="2312" width="11" style="35" customWidth="1"/>
    <col min="2313" max="2313" width="11.140625" style="35" customWidth="1"/>
    <col min="2314" max="2314" width="13.5703125" style="35" customWidth="1"/>
    <col min="2315" max="2315" width="13.42578125" style="35" customWidth="1"/>
    <col min="2316" max="2316" width="13.140625" style="35" customWidth="1"/>
    <col min="2317" max="2317" width="12.5703125" style="35" customWidth="1"/>
    <col min="2318" max="2318" width="21.28515625" style="35" customWidth="1"/>
    <col min="2319" max="2560" width="9.140625" style="35"/>
    <col min="2561" max="2561" width="5.42578125" style="35" customWidth="1"/>
    <col min="2562" max="2562" width="36" style="35" customWidth="1"/>
    <col min="2563" max="2563" width="10.42578125" style="35" customWidth="1"/>
    <col min="2564" max="2564" width="11.85546875" style="35" customWidth="1"/>
    <col min="2565" max="2565" width="14.85546875" style="35" customWidth="1"/>
    <col min="2566" max="2566" width="12" style="35" customWidth="1"/>
    <col min="2567" max="2567" width="11.42578125" style="35" customWidth="1"/>
    <col min="2568" max="2568" width="11" style="35" customWidth="1"/>
    <col min="2569" max="2569" width="11.140625" style="35" customWidth="1"/>
    <col min="2570" max="2570" width="13.5703125" style="35" customWidth="1"/>
    <col min="2571" max="2571" width="13.42578125" style="35" customWidth="1"/>
    <col min="2572" max="2572" width="13.140625" style="35" customWidth="1"/>
    <col min="2573" max="2573" width="12.5703125" style="35" customWidth="1"/>
    <col min="2574" max="2574" width="21.28515625" style="35" customWidth="1"/>
    <col min="2575" max="2816" width="9.140625" style="35"/>
    <col min="2817" max="2817" width="5.42578125" style="35" customWidth="1"/>
    <col min="2818" max="2818" width="36" style="35" customWidth="1"/>
    <col min="2819" max="2819" width="10.42578125" style="35" customWidth="1"/>
    <col min="2820" max="2820" width="11.85546875" style="35" customWidth="1"/>
    <col min="2821" max="2821" width="14.85546875" style="35" customWidth="1"/>
    <col min="2822" max="2822" width="12" style="35" customWidth="1"/>
    <col min="2823" max="2823" width="11.42578125" style="35" customWidth="1"/>
    <col min="2824" max="2824" width="11" style="35" customWidth="1"/>
    <col min="2825" max="2825" width="11.140625" style="35" customWidth="1"/>
    <col min="2826" max="2826" width="13.5703125" style="35" customWidth="1"/>
    <col min="2827" max="2827" width="13.42578125" style="35" customWidth="1"/>
    <col min="2828" max="2828" width="13.140625" style="35" customWidth="1"/>
    <col min="2829" max="2829" width="12.5703125" style="35" customWidth="1"/>
    <col min="2830" max="2830" width="21.28515625" style="35" customWidth="1"/>
    <col min="2831" max="3072" width="9.140625" style="35"/>
    <col min="3073" max="3073" width="5.42578125" style="35" customWidth="1"/>
    <col min="3074" max="3074" width="36" style="35" customWidth="1"/>
    <col min="3075" max="3075" width="10.42578125" style="35" customWidth="1"/>
    <col min="3076" max="3076" width="11.85546875" style="35" customWidth="1"/>
    <col min="3077" max="3077" width="14.85546875" style="35" customWidth="1"/>
    <col min="3078" max="3078" width="12" style="35" customWidth="1"/>
    <col min="3079" max="3079" width="11.42578125" style="35" customWidth="1"/>
    <col min="3080" max="3080" width="11" style="35" customWidth="1"/>
    <col min="3081" max="3081" width="11.140625" style="35" customWidth="1"/>
    <col min="3082" max="3082" width="13.5703125" style="35" customWidth="1"/>
    <col min="3083" max="3083" width="13.42578125" style="35" customWidth="1"/>
    <col min="3084" max="3084" width="13.140625" style="35" customWidth="1"/>
    <col min="3085" max="3085" width="12.5703125" style="35" customWidth="1"/>
    <col min="3086" max="3086" width="21.28515625" style="35" customWidth="1"/>
    <col min="3087" max="3328" width="9.140625" style="35"/>
    <col min="3329" max="3329" width="5.42578125" style="35" customWidth="1"/>
    <col min="3330" max="3330" width="36" style="35" customWidth="1"/>
    <col min="3331" max="3331" width="10.42578125" style="35" customWidth="1"/>
    <col min="3332" max="3332" width="11.85546875" style="35" customWidth="1"/>
    <col min="3333" max="3333" width="14.85546875" style="35" customWidth="1"/>
    <col min="3334" max="3334" width="12" style="35" customWidth="1"/>
    <col min="3335" max="3335" width="11.42578125" style="35" customWidth="1"/>
    <col min="3336" max="3336" width="11" style="35" customWidth="1"/>
    <col min="3337" max="3337" width="11.140625" style="35" customWidth="1"/>
    <col min="3338" max="3338" width="13.5703125" style="35" customWidth="1"/>
    <col min="3339" max="3339" width="13.42578125" style="35" customWidth="1"/>
    <col min="3340" max="3340" width="13.140625" style="35" customWidth="1"/>
    <col min="3341" max="3341" width="12.5703125" style="35" customWidth="1"/>
    <col min="3342" max="3342" width="21.28515625" style="35" customWidth="1"/>
    <col min="3343" max="3584" width="9.140625" style="35"/>
    <col min="3585" max="3585" width="5.42578125" style="35" customWidth="1"/>
    <col min="3586" max="3586" width="36" style="35" customWidth="1"/>
    <col min="3587" max="3587" width="10.42578125" style="35" customWidth="1"/>
    <col min="3588" max="3588" width="11.85546875" style="35" customWidth="1"/>
    <col min="3589" max="3589" width="14.85546875" style="35" customWidth="1"/>
    <col min="3590" max="3590" width="12" style="35" customWidth="1"/>
    <col min="3591" max="3591" width="11.42578125" style="35" customWidth="1"/>
    <col min="3592" max="3592" width="11" style="35" customWidth="1"/>
    <col min="3593" max="3593" width="11.140625" style="35" customWidth="1"/>
    <col min="3594" max="3594" width="13.5703125" style="35" customWidth="1"/>
    <col min="3595" max="3595" width="13.42578125" style="35" customWidth="1"/>
    <col min="3596" max="3596" width="13.140625" style="35" customWidth="1"/>
    <col min="3597" max="3597" width="12.5703125" style="35" customWidth="1"/>
    <col min="3598" max="3598" width="21.28515625" style="35" customWidth="1"/>
    <col min="3599" max="3840" width="9.140625" style="35"/>
    <col min="3841" max="3841" width="5.42578125" style="35" customWidth="1"/>
    <col min="3842" max="3842" width="36" style="35" customWidth="1"/>
    <col min="3843" max="3843" width="10.42578125" style="35" customWidth="1"/>
    <col min="3844" max="3844" width="11.85546875" style="35" customWidth="1"/>
    <col min="3845" max="3845" width="14.85546875" style="35" customWidth="1"/>
    <col min="3846" max="3846" width="12" style="35" customWidth="1"/>
    <col min="3847" max="3847" width="11.42578125" style="35" customWidth="1"/>
    <col min="3848" max="3848" width="11" style="35" customWidth="1"/>
    <col min="3849" max="3849" width="11.140625" style="35" customWidth="1"/>
    <col min="3850" max="3850" width="13.5703125" style="35" customWidth="1"/>
    <col min="3851" max="3851" width="13.42578125" style="35" customWidth="1"/>
    <col min="3852" max="3852" width="13.140625" style="35" customWidth="1"/>
    <col min="3853" max="3853" width="12.5703125" style="35" customWidth="1"/>
    <col min="3854" max="3854" width="21.28515625" style="35" customWidth="1"/>
    <col min="3855" max="4096" width="9.140625" style="35"/>
    <col min="4097" max="4097" width="5.42578125" style="35" customWidth="1"/>
    <col min="4098" max="4098" width="36" style="35" customWidth="1"/>
    <col min="4099" max="4099" width="10.42578125" style="35" customWidth="1"/>
    <col min="4100" max="4100" width="11.85546875" style="35" customWidth="1"/>
    <col min="4101" max="4101" width="14.85546875" style="35" customWidth="1"/>
    <col min="4102" max="4102" width="12" style="35" customWidth="1"/>
    <col min="4103" max="4103" width="11.42578125" style="35" customWidth="1"/>
    <col min="4104" max="4104" width="11" style="35" customWidth="1"/>
    <col min="4105" max="4105" width="11.140625" style="35" customWidth="1"/>
    <col min="4106" max="4106" width="13.5703125" style="35" customWidth="1"/>
    <col min="4107" max="4107" width="13.42578125" style="35" customWidth="1"/>
    <col min="4108" max="4108" width="13.140625" style="35" customWidth="1"/>
    <col min="4109" max="4109" width="12.5703125" style="35" customWidth="1"/>
    <col min="4110" max="4110" width="21.28515625" style="35" customWidth="1"/>
    <col min="4111" max="4352" width="9.140625" style="35"/>
    <col min="4353" max="4353" width="5.42578125" style="35" customWidth="1"/>
    <col min="4354" max="4354" width="36" style="35" customWidth="1"/>
    <col min="4355" max="4355" width="10.42578125" style="35" customWidth="1"/>
    <col min="4356" max="4356" width="11.85546875" style="35" customWidth="1"/>
    <col min="4357" max="4357" width="14.85546875" style="35" customWidth="1"/>
    <col min="4358" max="4358" width="12" style="35" customWidth="1"/>
    <col min="4359" max="4359" width="11.42578125" style="35" customWidth="1"/>
    <col min="4360" max="4360" width="11" style="35" customWidth="1"/>
    <col min="4361" max="4361" width="11.140625" style="35" customWidth="1"/>
    <col min="4362" max="4362" width="13.5703125" style="35" customWidth="1"/>
    <col min="4363" max="4363" width="13.42578125" style="35" customWidth="1"/>
    <col min="4364" max="4364" width="13.140625" style="35" customWidth="1"/>
    <col min="4365" max="4365" width="12.5703125" style="35" customWidth="1"/>
    <col min="4366" max="4366" width="21.28515625" style="35" customWidth="1"/>
    <col min="4367" max="4608" width="9.140625" style="35"/>
    <col min="4609" max="4609" width="5.42578125" style="35" customWidth="1"/>
    <col min="4610" max="4610" width="36" style="35" customWidth="1"/>
    <col min="4611" max="4611" width="10.42578125" style="35" customWidth="1"/>
    <col min="4612" max="4612" width="11.85546875" style="35" customWidth="1"/>
    <col min="4613" max="4613" width="14.85546875" style="35" customWidth="1"/>
    <col min="4614" max="4614" width="12" style="35" customWidth="1"/>
    <col min="4615" max="4615" width="11.42578125" style="35" customWidth="1"/>
    <col min="4616" max="4616" width="11" style="35" customWidth="1"/>
    <col min="4617" max="4617" width="11.140625" style="35" customWidth="1"/>
    <col min="4618" max="4618" width="13.5703125" style="35" customWidth="1"/>
    <col min="4619" max="4619" width="13.42578125" style="35" customWidth="1"/>
    <col min="4620" max="4620" width="13.140625" style="35" customWidth="1"/>
    <col min="4621" max="4621" width="12.5703125" style="35" customWidth="1"/>
    <col min="4622" max="4622" width="21.28515625" style="35" customWidth="1"/>
    <col min="4623" max="4864" width="9.140625" style="35"/>
    <col min="4865" max="4865" width="5.42578125" style="35" customWidth="1"/>
    <col min="4866" max="4866" width="36" style="35" customWidth="1"/>
    <col min="4867" max="4867" width="10.42578125" style="35" customWidth="1"/>
    <col min="4868" max="4868" width="11.85546875" style="35" customWidth="1"/>
    <col min="4869" max="4869" width="14.85546875" style="35" customWidth="1"/>
    <col min="4870" max="4870" width="12" style="35" customWidth="1"/>
    <col min="4871" max="4871" width="11.42578125" style="35" customWidth="1"/>
    <col min="4872" max="4872" width="11" style="35" customWidth="1"/>
    <col min="4873" max="4873" width="11.140625" style="35" customWidth="1"/>
    <col min="4874" max="4874" width="13.5703125" style="35" customWidth="1"/>
    <col min="4875" max="4875" width="13.42578125" style="35" customWidth="1"/>
    <col min="4876" max="4876" width="13.140625" style="35" customWidth="1"/>
    <col min="4877" max="4877" width="12.5703125" style="35" customWidth="1"/>
    <col min="4878" max="4878" width="21.28515625" style="35" customWidth="1"/>
    <col min="4879" max="5120" width="9.140625" style="35"/>
    <col min="5121" max="5121" width="5.42578125" style="35" customWidth="1"/>
    <col min="5122" max="5122" width="36" style="35" customWidth="1"/>
    <col min="5123" max="5123" width="10.42578125" style="35" customWidth="1"/>
    <col min="5124" max="5124" width="11.85546875" style="35" customWidth="1"/>
    <col min="5125" max="5125" width="14.85546875" style="35" customWidth="1"/>
    <col min="5126" max="5126" width="12" style="35" customWidth="1"/>
    <col min="5127" max="5127" width="11.42578125" style="35" customWidth="1"/>
    <col min="5128" max="5128" width="11" style="35" customWidth="1"/>
    <col min="5129" max="5129" width="11.140625" style="35" customWidth="1"/>
    <col min="5130" max="5130" width="13.5703125" style="35" customWidth="1"/>
    <col min="5131" max="5131" width="13.42578125" style="35" customWidth="1"/>
    <col min="5132" max="5132" width="13.140625" style="35" customWidth="1"/>
    <col min="5133" max="5133" width="12.5703125" style="35" customWidth="1"/>
    <col min="5134" max="5134" width="21.28515625" style="35" customWidth="1"/>
    <col min="5135" max="5376" width="9.140625" style="35"/>
    <col min="5377" max="5377" width="5.42578125" style="35" customWidth="1"/>
    <col min="5378" max="5378" width="36" style="35" customWidth="1"/>
    <col min="5379" max="5379" width="10.42578125" style="35" customWidth="1"/>
    <col min="5380" max="5380" width="11.85546875" style="35" customWidth="1"/>
    <col min="5381" max="5381" width="14.85546875" style="35" customWidth="1"/>
    <col min="5382" max="5382" width="12" style="35" customWidth="1"/>
    <col min="5383" max="5383" width="11.42578125" style="35" customWidth="1"/>
    <col min="5384" max="5384" width="11" style="35" customWidth="1"/>
    <col min="5385" max="5385" width="11.140625" style="35" customWidth="1"/>
    <col min="5386" max="5386" width="13.5703125" style="35" customWidth="1"/>
    <col min="5387" max="5387" width="13.42578125" style="35" customWidth="1"/>
    <col min="5388" max="5388" width="13.140625" style="35" customWidth="1"/>
    <col min="5389" max="5389" width="12.5703125" style="35" customWidth="1"/>
    <col min="5390" max="5390" width="21.28515625" style="35" customWidth="1"/>
    <col min="5391" max="5632" width="9.140625" style="35"/>
    <col min="5633" max="5633" width="5.42578125" style="35" customWidth="1"/>
    <col min="5634" max="5634" width="36" style="35" customWidth="1"/>
    <col min="5635" max="5635" width="10.42578125" style="35" customWidth="1"/>
    <col min="5636" max="5636" width="11.85546875" style="35" customWidth="1"/>
    <col min="5637" max="5637" width="14.85546875" style="35" customWidth="1"/>
    <col min="5638" max="5638" width="12" style="35" customWidth="1"/>
    <col min="5639" max="5639" width="11.42578125" style="35" customWidth="1"/>
    <col min="5640" max="5640" width="11" style="35" customWidth="1"/>
    <col min="5641" max="5641" width="11.140625" style="35" customWidth="1"/>
    <col min="5642" max="5642" width="13.5703125" style="35" customWidth="1"/>
    <col min="5643" max="5643" width="13.42578125" style="35" customWidth="1"/>
    <col min="5644" max="5644" width="13.140625" style="35" customWidth="1"/>
    <col min="5645" max="5645" width="12.5703125" style="35" customWidth="1"/>
    <col min="5646" max="5646" width="21.28515625" style="35" customWidth="1"/>
    <col min="5647" max="5888" width="9.140625" style="35"/>
    <col min="5889" max="5889" width="5.42578125" style="35" customWidth="1"/>
    <col min="5890" max="5890" width="36" style="35" customWidth="1"/>
    <col min="5891" max="5891" width="10.42578125" style="35" customWidth="1"/>
    <col min="5892" max="5892" width="11.85546875" style="35" customWidth="1"/>
    <col min="5893" max="5893" width="14.85546875" style="35" customWidth="1"/>
    <col min="5894" max="5894" width="12" style="35" customWidth="1"/>
    <col min="5895" max="5895" width="11.42578125" style="35" customWidth="1"/>
    <col min="5896" max="5896" width="11" style="35" customWidth="1"/>
    <col min="5897" max="5897" width="11.140625" style="35" customWidth="1"/>
    <col min="5898" max="5898" width="13.5703125" style="35" customWidth="1"/>
    <col min="5899" max="5899" width="13.42578125" style="35" customWidth="1"/>
    <col min="5900" max="5900" width="13.140625" style="35" customWidth="1"/>
    <col min="5901" max="5901" width="12.5703125" style="35" customWidth="1"/>
    <col min="5902" max="5902" width="21.28515625" style="35" customWidth="1"/>
    <col min="5903" max="6144" width="9.140625" style="35"/>
    <col min="6145" max="6145" width="5.42578125" style="35" customWidth="1"/>
    <col min="6146" max="6146" width="36" style="35" customWidth="1"/>
    <col min="6147" max="6147" width="10.42578125" style="35" customWidth="1"/>
    <col min="6148" max="6148" width="11.85546875" style="35" customWidth="1"/>
    <col min="6149" max="6149" width="14.85546875" style="35" customWidth="1"/>
    <col min="6150" max="6150" width="12" style="35" customWidth="1"/>
    <col min="6151" max="6151" width="11.42578125" style="35" customWidth="1"/>
    <col min="6152" max="6152" width="11" style="35" customWidth="1"/>
    <col min="6153" max="6153" width="11.140625" style="35" customWidth="1"/>
    <col min="6154" max="6154" width="13.5703125" style="35" customWidth="1"/>
    <col min="6155" max="6155" width="13.42578125" style="35" customWidth="1"/>
    <col min="6156" max="6156" width="13.140625" style="35" customWidth="1"/>
    <col min="6157" max="6157" width="12.5703125" style="35" customWidth="1"/>
    <col min="6158" max="6158" width="21.28515625" style="35" customWidth="1"/>
    <col min="6159" max="6400" width="9.140625" style="35"/>
    <col min="6401" max="6401" width="5.42578125" style="35" customWidth="1"/>
    <col min="6402" max="6402" width="36" style="35" customWidth="1"/>
    <col min="6403" max="6403" width="10.42578125" style="35" customWidth="1"/>
    <col min="6404" max="6404" width="11.85546875" style="35" customWidth="1"/>
    <col min="6405" max="6405" width="14.85546875" style="35" customWidth="1"/>
    <col min="6406" max="6406" width="12" style="35" customWidth="1"/>
    <col min="6407" max="6407" width="11.42578125" style="35" customWidth="1"/>
    <col min="6408" max="6408" width="11" style="35" customWidth="1"/>
    <col min="6409" max="6409" width="11.140625" style="35" customWidth="1"/>
    <col min="6410" max="6410" width="13.5703125" style="35" customWidth="1"/>
    <col min="6411" max="6411" width="13.42578125" style="35" customWidth="1"/>
    <col min="6412" max="6412" width="13.140625" style="35" customWidth="1"/>
    <col min="6413" max="6413" width="12.5703125" style="35" customWidth="1"/>
    <col min="6414" max="6414" width="21.28515625" style="35" customWidth="1"/>
    <col min="6415" max="6656" width="9.140625" style="35"/>
    <col min="6657" max="6657" width="5.42578125" style="35" customWidth="1"/>
    <col min="6658" max="6658" width="36" style="35" customWidth="1"/>
    <col min="6659" max="6659" width="10.42578125" style="35" customWidth="1"/>
    <col min="6660" max="6660" width="11.85546875" style="35" customWidth="1"/>
    <col min="6661" max="6661" width="14.85546875" style="35" customWidth="1"/>
    <col min="6662" max="6662" width="12" style="35" customWidth="1"/>
    <col min="6663" max="6663" width="11.42578125" style="35" customWidth="1"/>
    <col min="6664" max="6664" width="11" style="35" customWidth="1"/>
    <col min="6665" max="6665" width="11.140625" style="35" customWidth="1"/>
    <col min="6666" max="6666" width="13.5703125" style="35" customWidth="1"/>
    <col min="6667" max="6667" width="13.42578125" style="35" customWidth="1"/>
    <col min="6668" max="6668" width="13.140625" style="35" customWidth="1"/>
    <col min="6669" max="6669" width="12.5703125" style="35" customWidth="1"/>
    <col min="6670" max="6670" width="21.28515625" style="35" customWidth="1"/>
    <col min="6671" max="6912" width="9.140625" style="35"/>
    <col min="6913" max="6913" width="5.42578125" style="35" customWidth="1"/>
    <col min="6914" max="6914" width="36" style="35" customWidth="1"/>
    <col min="6915" max="6915" width="10.42578125" style="35" customWidth="1"/>
    <col min="6916" max="6916" width="11.85546875" style="35" customWidth="1"/>
    <col min="6917" max="6917" width="14.85546875" style="35" customWidth="1"/>
    <col min="6918" max="6918" width="12" style="35" customWidth="1"/>
    <col min="6919" max="6919" width="11.42578125" style="35" customWidth="1"/>
    <col min="6920" max="6920" width="11" style="35" customWidth="1"/>
    <col min="6921" max="6921" width="11.140625" style="35" customWidth="1"/>
    <col min="6922" max="6922" width="13.5703125" style="35" customWidth="1"/>
    <col min="6923" max="6923" width="13.42578125" style="35" customWidth="1"/>
    <col min="6924" max="6924" width="13.140625" style="35" customWidth="1"/>
    <col min="6925" max="6925" width="12.5703125" style="35" customWidth="1"/>
    <col min="6926" max="6926" width="21.28515625" style="35" customWidth="1"/>
    <col min="6927" max="7168" width="9.140625" style="35"/>
    <col min="7169" max="7169" width="5.42578125" style="35" customWidth="1"/>
    <col min="7170" max="7170" width="36" style="35" customWidth="1"/>
    <col min="7171" max="7171" width="10.42578125" style="35" customWidth="1"/>
    <col min="7172" max="7172" width="11.85546875" style="35" customWidth="1"/>
    <col min="7173" max="7173" width="14.85546875" style="35" customWidth="1"/>
    <col min="7174" max="7174" width="12" style="35" customWidth="1"/>
    <col min="7175" max="7175" width="11.42578125" style="35" customWidth="1"/>
    <col min="7176" max="7176" width="11" style="35" customWidth="1"/>
    <col min="7177" max="7177" width="11.140625" style="35" customWidth="1"/>
    <col min="7178" max="7178" width="13.5703125" style="35" customWidth="1"/>
    <col min="7179" max="7179" width="13.42578125" style="35" customWidth="1"/>
    <col min="7180" max="7180" width="13.140625" style="35" customWidth="1"/>
    <col min="7181" max="7181" width="12.5703125" style="35" customWidth="1"/>
    <col min="7182" max="7182" width="21.28515625" style="35" customWidth="1"/>
    <col min="7183" max="7424" width="9.140625" style="35"/>
    <col min="7425" max="7425" width="5.42578125" style="35" customWidth="1"/>
    <col min="7426" max="7426" width="36" style="35" customWidth="1"/>
    <col min="7427" max="7427" width="10.42578125" style="35" customWidth="1"/>
    <col min="7428" max="7428" width="11.85546875" style="35" customWidth="1"/>
    <col min="7429" max="7429" width="14.85546875" style="35" customWidth="1"/>
    <col min="7430" max="7430" width="12" style="35" customWidth="1"/>
    <col min="7431" max="7431" width="11.42578125" style="35" customWidth="1"/>
    <col min="7432" max="7432" width="11" style="35" customWidth="1"/>
    <col min="7433" max="7433" width="11.140625" style="35" customWidth="1"/>
    <col min="7434" max="7434" width="13.5703125" style="35" customWidth="1"/>
    <col min="7435" max="7435" width="13.42578125" style="35" customWidth="1"/>
    <col min="7436" max="7436" width="13.140625" style="35" customWidth="1"/>
    <col min="7437" max="7437" width="12.5703125" style="35" customWidth="1"/>
    <col min="7438" max="7438" width="21.28515625" style="35" customWidth="1"/>
    <col min="7439" max="7680" width="9.140625" style="35"/>
    <col min="7681" max="7681" width="5.42578125" style="35" customWidth="1"/>
    <col min="7682" max="7682" width="36" style="35" customWidth="1"/>
    <col min="7683" max="7683" width="10.42578125" style="35" customWidth="1"/>
    <col min="7684" max="7684" width="11.85546875" style="35" customWidth="1"/>
    <col min="7685" max="7685" width="14.85546875" style="35" customWidth="1"/>
    <col min="7686" max="7686" width="12" style="35" customWidth="1"/>
    <col min="7687" max="7687" width="11.42578125" style="35" customWidth="1"/>
    <col min="7688" max="7688" width="11" style="35" customWidth="1"/>
    <col min="7689" max="7689" width="11.140625" style="35" customWidth="1"/>
    <col min="7690" max="7690" width="13.5703125" style="35" customWidth="1"/>
    <col min="7691" max="7691" width="13.42578125" style="35" customWidth="1"/>
    <col min="7692" max="7692" width="13.140625" style="35" customWidth="1"/>
    <col min="7693" max="7693" width="12.5703125" style="35" customWidth="1"/>
    <col min="7694" max="7694" width="21.28515625" style="35" customWidth="1"/>
    <col min="7695" max="7936" width="9.140625" style="35"/>
    <col min="7937" max="7937" width="5.42578125" style="35" customWidth="1"/>
    <col min="7938" max="7938" width="36" style="35" customWidth="1"/>
    <col min="7939" max="7939" width="10.42578125" style="35" customWidth="1"/>
    <col min="7940" max="7940" width="11.85546875" style="35" customWidth="1"/>
    <col min="7941" max="7941" width="14.85546875" style="35" customWidth="1"/>
    <col min="7942" max="7942" width="12" style="35" customWidth="1"/>
    <col min="7943" max="7943" width="11.42578125" style="35" customWidth="1"/>
    <col min="7944" max="7944" width="11" style="35" customWidth="1"/>
    <col min="7945" max="7945" width="11.140625" style="35" customWidth="1"/>
    <col min="7946" max="7946" width="13.5703125" style="35" customWidth="1"/>
    <col min="7947" max="7947" width="13.42578125" style="35" customWidth="1"/>
    <col min="7948" max="7948" width="13.140625" style="35" customWidth="1"/>
    <col min="7949" max="7949" width="12.5703125" style="35" customWidth="1"/>
    <col min="7950" max="7950" width="21.28515625" style="35" customWidth="1"/>
    <col min="7951" max="8192" width="9.140625" style="35"/>
    <col min="8193" max="8193" width="5.42578125" style="35" customWidth="1"/>
    <col min="8194" max="8194" width="36" style="35" customWidth="1"/>
    <col min="8195" max="8195" width="10.42578125" style="35" customWidth="1"/>
    <col min="8196" max="8196" width="11.85546875" style="35" customWidth="1"/>
    <col min="8197" max="8197" width="14.85546875" style="35" customWidth="1"/>
    <col min="8198" max="8198" width="12" style="35" customWidth="1"/>
    <col min="8199" max="8199" width="11.42578125" style="35" customWidth="1"/>
    <col min="8200" max="8200" width="11" style="35" customWidth="1"/>
    <col min="8201" max="8201" width="11.140625" style="35" customWidth="1"/>
    <col min="8202" max="8202" width="13.5703125" style="35" customWidth="1"/>
    <col min="8203" max="8203" width="13.42578125" style="35" customWidth="1"/>
    <col min="8204" max="8204" width="13.140625" style="35" customWidth="1"/>
    <col min="8205" max="8205" width="12.5703125" style="35" customWidth="1"/>
    <col min="8206" max="8206" width="21.28515625" style="35" customWidth="1"/>
    <col min="8207" max="8448" width="9.140625" style="35"/>
    <col min="8449" max="8449" width="5.42578125" style="35" customWidth="1"/>
    <col min="8450" max="8450" width="36" style="35" customWidth="1"/>
    <col min="8451" max="8451" width="10.42578125" style="35" customWidth="1"/>
    <col min="8452" max="8452" width="11.85546875" style="35" customWidth="1"/>
    <col min="8453" max="8453" width="14.85546875" style="35" customWidth="1"/>
    <col min="8454" max="8454" width="12" style="35" customWidth="1"/>
    <col min="8455" max="8455" width="11.42578125" style="35" customWidth="1"/>
    <col min="8456" max="8456" width="11" style="35" customWidth="1"/>
    <col min="8457" max="8457" width="11.140625" style="35" customWidth="1"/>
    <col min="8458" max="8458" width="13.5703125" style="35" customWidth="1"/>
    <col min="8459" max="8459" width="13.42578125" style="35" customWidth="1"/>
    <col min="8460" max="8460" width="13.140625" style="35" customWidth="1"/>
    <col min="8461" max="8461" width="12.5703125" style="35" customWidth="1"/>
    <col min="8462" max="8462" width="21.28515625" style="35" customWidth="1"/>
    <col min="8463" max="8704" width="9.140625" style="35"/>
    <col min="8705" max="8705" width="5.42578125" style="35" customWidth="1"/>
    <col min="8706" max="8706" width="36" style="35" customWidth="1"/>
    <col min="8707" max="8707" width="10.42578125" style="35" customWidth="1"/>
    <col min="8708" max="8708" width="11.85546875" style="35" customWidth="1"/>
    <col min="8709" max="8709" width="14.85546875" style="35" customWidth="1"/>
    <col min="8710" max="8710" width="12" style="35" customWidth="1"/>
    <col min="8711" max="8711" width="11.42578125" style="35" customWidth="1"/>
    <col min="8712" max="8712" width="11" style="35" customWidth="1"/>
    <col min="8713" max="8713" width="11.140625" style="35" customWidth="1"/>
    <col min="8714" max="8714" width="13.5703125" style="35" customWidth="1"/>
    <col min="8715" max="8715" width="13.42578125" style="35" customWidth="1"/>
    <col min="8716" max="8716" width="13.140625" style="35" customWidth="1"/>
    <col min="8717" max="8717" width="12.5703125" style="35" customWidth="1"/>
    <col min="8718" max="8718" width="21.28515625" style="35" customWidth="1"/>
    <col min="8719" max="8960" width="9.140625" style="35"/>
    <col min="8961" max="8961" width="5.42578125" style="35" customWidth="1"/>
    <col min="8962" max="8962" width="36" style="35" customWidth="1"/>
    <col min="8963" max="8963" width="10.42578125" style="35" customWidth="1"/>
    <col min="8964" max="8964" width="11.85546875" style="35" customWidth="1"/>
    <col min="8965" max="8965" width="14.85546875" style="35" customWidth="1"/>
    <col min="8966" max="8966" width="12" style="35" customWidth="1"/>
    <col min="8967" max="8967" width="11.42578125" style="35" customWidth="1"/>
    <col min="8968" max="8968" width="11" style="35" customWidth="1"/>
    <col min="8969" max="8969" width="11.140625" style="35" customWidth="1"/>
    <col min="8970" max="8970" width="13.5703125" style="35" customWidth="1"/>
    <col min="8971" max="8971" width="13.42578125" style="35" customWidth="1"/>
    <col min="8972" max="8972" width="13.140625" style="35" customWidth="1"/>
    <col min="8973" max="8973" width="12.5703125" style="35" customWidth="1"/>
    <col min="8974" max="8974" width="21.28515625" style="35" customWidth="1"/>
    <col min="8975" max="9216" width="9.140625" style="35"/>
    <col min="9217" max="9217" width="5.42578125" style="35" customWidth="1"/>
    <col min="9218" max="9218" width="36" style="35" customWidth="1"/>
    <col min="9219" max="9219" width="10.42578125" style="35" customWidth="1"/>
    <col min="9220" max="9220" width="11.85546875" style="35" customWidth="1"/>
    <col min="9221" max="9221" width="14.85546875" style="35" customWidth="1"/>
    <col min="9222" max="9222" width="12" style="35" customWidth="1"/>
    <col min="9223" max="9223" width="11.42578125" style="35" customWidth="1"/>
    <col min="9224" max="9224" width="11" style="35" customWidth="1"/>
    <col min="9225" max="9225" width="11.140625" style="35" customWidth="1"/>
    <col min="9226" max="9226" width="13.5703125" style="35" customWidth="1"/>
    <col min="9227" max="9227" width="13.42578125" style="35" customWidth="1"/>
    <col min="9228" max="9228" width="13.140625" style="35" customWidth="1"/>
    <col min="9229" max="9229" width="12.5703125" style="35" customWidth="1"/>
    <col min="9230" max="9230" width="21.28515625" style="35" customWidth="1"/>
    <col min="9231" max="9472" width="9.140625" style="35"/>
    <col min="9473" max="9473" width="5.42578125" style="35" customWidth="1"/>
    <col min="9474" max="9474" width="36" style="35" customWidth="1"/>
    <col min="9475" max="9475" width="10.42578125" style="35" customWidth="1"/>
    <col min="9476" max="9476" width="11.85546875" style="35" customWidth="1"/>
    <col min="9477" max="9477" width="14.85546875" style="35" customWidth="1"/>
    <col min="9478" max="9478" width="12" style="35" customWidth="1"/>
    <col min="9479" max="9479" width="11.42578125" style="35" customWidth="1"/>
    <col min="9480" max="9480" width="11" style="35" customWidth="1"/>
    <col min="9481" max="9481" width="11.140625" style="35" customWidth="1"/>
    <col min="9482" max="9482" width="13.5703125" style="35" customWidth="1"/>
    <col min="9483" max="9483" width="13.42578125" style="35" customWidth="1"/>
    <col min="9484" max="9484" width="13.140625" style="35" customWidth="1"/>
    <col min="9485" max="9485" width="12.5703125" style="35" customWidth="1"/>
    <col min="9486" max="9486" width="21.28515625" style="35" customWidth="1"/>
    <col min="9487" max="9728" width="9.140625" style="35"/>
    <col min="9729" max="9729" width="5.42578125" style="35" customWidth="1"/>
    <col min="9730" max="9730" width="36" style="35" customWidth="1"/>
    <col min="9731" max="9731" width="10.42578125" style="35" customWidth="1"/>
    <col min="9732" max="9732" width="11.85546875" style="35" customWidth="1"/>
    <col min="9733" max="9733" width="14.85546875" style="35" customWidth="1"/>
    <col min="9734" max="9734" width="12" style="35" customWidth="1"/>
    <col min="9735" max="9735" width="11.42578125" style="35" customWidth="1"/>
    <col min="9736" max="9736" width="11" style="35" customWidth="1"/>
    <col min="9737" max="9737" width="11.140625" style="35" customWidth="1"/>
    <col min="9738" max="9738" width="13.5703125" style="35" customWidth="1"/>
    <col min="9739" max="9739" width="13.42578125" style="35" customWidth="1"/>
    <col min="9740" max="9740" width="13.140625" style="35" customWidth="1"/>
    <col min="9741" max="9741" width="12.5703125" style="35" customWidth="1"/>
    <col min="9742" max="9742" width="21.28515625" style="35" customWidth="1"/>
    <col min="9743" max="9984" width="9.140625" style="35"/>
    <col min="9985" max="9985" width="5.42578125" style="35" customWidth="1"/>
    <col min="9986" max="9986" width="36" style="35" customWidth="1"/>
    <col min="9987" max="9987" width="10.42578125" style="35" customWidth="1"/>
    <col min="9988" max="9988" width="11.85546875" style="35" customWidth="1"/>
    <col min="9989" max="9989" width="14.85546875" style="35" customWidth="1"/>
    <col min="9990" max="9990" width="12" style="35" customWidth="1"/>
    <col min="9991" max="9991" width="11.42578125" style="35" customWidth="1"/>
    <col min="9992" max="9992" width="11" style="35" customWidth="1"/>
    <col min="9993" max="9993" width="11.140625" style="35" customWidth="1"/>
    <col min="9994" max="9994" width="13.5703125" style="35" customWidth="1"/>
    <col min="9995" max="9995" width="13.42578125" style="35" customWidth="1"/>
    <col min="9996" max="9996" width="13.140625" style="35" customWidth="1"/>
    <col min="9997" max="9997" width="12.5703125" style="35" customWidth="1"/>
    <col min="9998" max="9998" width="21.28515625" style="35" customWidth="1"/>
    <col min="9999" max="10240" width="9.140625" style="35"/>
    <col min="10241" max="10241" width="5.42578125" style="35" customWidth="1"/>
    <col min="10242" max="10242" width="36" style="35" customWidth="1"/>
    <col min="10243" max="10243" width="10.42578125" style="35" customWidth="1"/>
    <col min="10244" max="10244" width="11.85546875" style="35" customWidth="1"/>
    <col min="10245" max="10245" width="14.85546875" style="35" customWidth="1"/>
    <col min="10246" max="10246" width="12" style="35" customWidth="1"/>
    <col min="10247" max="10247" width="11.42578125" style="35" customWidth="1"/>
    <col min="10248" max="10248" width="11" style="35" customWidth="1"/>
    <col min="10249" max="10249" width="11.140625" style="35" customWidth="1"/>
    <col min="10250" max="10250" width="13.5703125" style="35" customWidth="1"/>
    <col min="10251" max="10251" width="13.42578125" style="35" customWidth="1"/>
    <col min="10252" max="10252" width="13.140625" style="35" customWidth="1"/>
    <col min="10253" max="10253" width="12.5703125" style="35" customWidth="1"/>
    <col min="10254" max="10254" width="21.28515625" style="35" customWidth="1"/>
    <col min="10255" max="10496" width="9.140625" style="35"/>
    <col min="10497" max="10497" width="5.42578125" style="35" customWidth="1"/>
    <col min="10498" max="10498" width="36" style="35" customWidth="1"/>
    <col min="10499" max="10499" width="10.42578125" style="35" customWidth="1"/>
    <col min="10500" max="10500" width="11.85546875" style="35" customWidth="1"/>
    <col min="10501" max="10501" width="14.85546875" style="35" customWidth="1"/>
    <col min="10502" max="10502" width="12" style="35" customWidth="1"/>
    <col min="10503" max="10503" width="11.42578125" style="35" customWidth="1"/>
    <col min="10504" max="10504" width="11" style="35" customWidth="1"/>
    <col min="10505" max="10505" width="11.140625" style="35" customWidth="1"/>
    <col min="10506" max="10506" width="13.5703125" style="35" customWidth="1"/>
    <col min="10507" max="10507" width="13.42578125" style="35" customWidth="1"/>
    <col min="10508" max="10508" width="13.140625" style="35" customWidth="1"/>
    <col min="10509" max="10509" width="12.5703125" style="35" customWidth="1"/>
    <col min="10510" max="10510" width="21.28515625" style="35" customWidth="1"/>
    <col min="10511" max="10752" width="9.140625" style="35"/>
    <col min="10753" max="10753" width="5.42578125" style="35" customWidth="1"/>
    <col min="10754" max="10754" width="36" style="35" customWidth="1"/>
    <col min="10755" max="10755" width="10.42578125" style="35" customWidth="1"/>
    <col min="10756" max="10756" width="11.85546875" style="35" customWidth="1"/>
    <col min="10757" max="10757" width="14.85546875" style="35" customWidth="1"/>
    <col min="10758" max="10758" width="12" style="35" customWidth="1"/>
    <col min="10759" max="10759" width="11.42578125" style="35" customWidth="1"/>
    <col min="10760" max="10760" width="11" style="35" customWidth="1"/>
    <col min="10761" max="10761" width="11.140625" style="35" customWidth="1"/>
    <col min="10762" max="10762" width="13.5703125" style="35" customWidth="1"/>
    <col min="10763" max="10763" width="13.42578125" style="35" customWidth="1"/>
    <col min="10764" max="10764" width="13.140625" style="35" customWidth="1"/>
    <col min="10765" max="10765" width="12.5703125" style="35" customWidth="1"/>
    <col min="10766" max="10766" width="21.28515625" style="35" customWidth="1"/>
    <col min="10767" max="11008" width="9.140625" style="35"/>
    <col min="11009" max="11009" width="5.42578125" style="35" customWidth="1"/>
    <col min="11010" max="11010" width="36" style="35" customWidth="1"/>
    <col min="11011" max="11011" width="10.42578125" style="35" customWidth="1"/>
    <col min="11012" max="11012" width="11.85546875" style="35" customWidth="1"/>
    <col min="11013" max="11013" width="14.85546875" style="35" customWidth="1"/>
    <col min="11014" max="11014" width="12" style="35" customWidth="1"/>
    <col min="11015" max="11015" width="11.42578125" style="35" customWidth="1"/>
    <col min="11016" max="11016" width="11" style="35" customWidth="1"/>
    <col min="11017" max="11017" width="11.140625" style="35" customWidth="1"/>
    <col min="11018" max="11018" width="13.5703125" style="35" customWidth="1"/>
    <col min="11019" max="11019" width="13.42578125" style="35" customWidth="1"/>
    <col min="11020" max="11020" width="13.140625" style="35" customWidth="1"/>
    <col min="11021" max="11021" width="12.5703125" style="35" customWidth="1"/>
    <col min="11022" max="11022" width="21.28515625" style="35" customWidth="1"/>
    <col min="11023" max="11264" width="9.140625" style="35"/>
    <col min="11265" max="11265" width="5.42578125" style="35" customWidth="1"/>
    <col min="11266" max="11266" width="36" style="35" customWidth="1"/>
    <col min="11267" max="11267" width="10.42578125" style="35" customWidth="1"/>
    <col min="11268" max="11268" width="11.85546875" style="35" customWidth="1"/>
    <col min="11269" max="11269" width="14.85546875" style="35" customWidth="1"/>
    <col min="11270" max="11270" width="12" style="35" customWidth="1"/>
    <col min="11271" max="11271" width="11.42578125" style="35" customWidth="1"/>
    <col min="11272" max="11272" width="11" style="35" customWidth="1"/>
    <col min="11273" max="11273" width="11.140625" style="35" customWidth="1"/>
    <col min="11274" max="11274" width="13.5703125" style="35" customWidth="1"/>
    <col min="11275" max="11275" width="13.42578125" style="35" customWidth="1"/>
    <col min="11276" max="11276" width="13.140625" style="35" customWidth="1"/>
    <col min="11277" max="11277" width="12.5703125" style="35" customWidth="1"/>
    <col min="11278" max="11278" width="21.28515625" style="35" customWidth="1"/>
    <col min="11279" max="11520" width="9.140625" style="35"/>
    <col min="11521" max="11521" width="5.42578125" style="35" customWidth="1"/>
    <col min="11522" max="11522" width="36" style="35" customWidth="1"/>
    <col min="11523" max="11523" width="10.42578125" style="35" customWidth="1"/>
    <col min="11524" max="11524" width="11.85546875" style="35" customWidth="1"/>
    <col min="11525" max="11525" width="14.85546875" style="35" customWidth="1"/>
    <col min="11526" max="11526" width="12" style="35" customWidth="1"/>
    <col min="11527" max="11527" width="11.42578125" style="35" customWidth="1"/>
    <col min="11528" max="11528" width="11" style="35" customWidth="1"/>
    <col min="11529" max="11529" width="11.140625" style="35" customWidth="1"/>
    <col min="11530" max="11530" width="13.5703125" style="35" customWidth="1"/>
    <col min="11531" max="11531" width="13.42578125" style="35" customWidth="1"/>
    <col min="11532" max="11532" width="13.140625" style="35" customWidth="1"/>
    <col min="11533" max="11533" width="12.5703125" style="35" customWidth="1"/>
    <col min="11534" max="11534" width="21.28515625" style="35" customWidth="1"/>
    <col min="11535" max="11776" width="9.140625" style="35"/>
    <col min="11777" max="11777" width="5.42578125" style="35" customWidth="1"/>
    <col min="11778" max="11778" width="36" style="35" customWidth="1"/>
    <col min="11779" max="11779" width="10.42578125" style="35" customWidth="1"/>
    <col min="11780" max="11780" width="11.85546875" style="35" customWidth="1"/>
    <col min="11781" max="11781" width="14.85546875" style="35" customWidth="1"/>
    <col min="11782" max="11782" width="12" style="35" customWidth="1"/>
    <col min="11783" max="11783" width="11.42578125" style="35" customWidth="1"/>
    <col min="11784" max="11784" width="11" style="35" customWidth="1"/>
    <col min="11785" max="11785" width="11.140625" style="35" customWidth="1"/>
    <col min="11786" max="11786" width="13.5703125" style="35" customWidth="1"/>
    <col min="11787" max="11787" width="13.42578125" style="35" customWidth="1"/>
    <col min="11788" max="11788" width="13.140625" style="35" customWidth="1"/>
    <col min="11789" max="11789" width="12.5703125" style="35" customWidth="1"/>
    <col min="11790" max="11790" width="21.28515625" style="35" customWidth="1"/>
    <col min="11791" max="12032" width="9.140625" style="35"/>
    <col min="12033" max="12033" width="5.42578125" style="35" customWidth="1"/>
    <col min="12034" max="12034" width="36" style="35" customWidth="1"/>
    <col min="12035" max="12035" width="10.42578125" style="35" customWidth="1"/>
    <col min="12036" max="12036" width="11.85546875" style="35" customWidth="1"/>
    <col min="12037" max="12037" width="14.85546875" style="35" customWidth="1"/>
    <col min="12038" max="12038" width="12" style="35" customWidth="1"/>
    <col min="12039" max="12039" width="11.42578125" style="35" customWidth="1"/>
    <col min="12040" max="12040" width="11" style="35" customWidth="1"/>
    <col min="12041" max="12041" width="11.140625" style="35" customWidth="1"/>
    <col min="12042" max="12042" width="13.5703125" style="35" customWidth="1"/>
    <col min="12043" max="12043" width="13.42578125" style="35" customWidth="1"/>
    <col min="12044" max="12044" width="13.140625" style="35" customWidth="1"/>
    <col min="12045" max="12045" width="12.5703125" style="35" customWidth="1"/>
    <col min="12046" max="12046" width="21.28515625" style="35" customWidth="1"/>
    <col min="12047" max="12288" width="9.140625" style="35"/>
    <col min="12289" max="12289" width="5.42578125" style="35" customWidth="1"/>
    <col min="12290" max="12290" width="36" style="35" customWidth="1"/>
    <col min="12291" max="12291" width="10.42578125" style="35" customWidth="1"/>
    <col min="12292" max="12292" width="11.85546875" style="35" customWidth="1"/>
    <col min="12293" max="12293" width="14.85546875" style="35" customWidth="1"/>
    <col min="12294" max="12294" width="12" style="35" customWidth="1"/>
    <col min="12295" max="12295" width="11.42578125" style="35" customWidth="1"/>
    <col min="12296" max="12296" width="11" style="35" customWidth="1"/>
    <col min="12297" max="12297" width="11.140625" style="35" customWidth="1"/>
    <col min="12298" max="12298" width="13.5703125" style="35" customWidth="1"/>
    <col min="12299" max="12299" width="13.42578125" style="35" customWidth="1"/>
    <col min="12300" max="12300" width="13.140625" style="35" customWidth="1"/>
    <col min="12301" max="12301" width="12.5703125" style="35" customWidth="1"/>
    <col min="12302" max="12302" width="21.28515625" style="35" customWidth="1"/>
    <col min="12303" max="12544" width="9.140625" style="35"/>
    <col min="12545" max="12545" width="5.42578125" style="35" customWidth="1"/>
    <col min="12546" max="12546" width="36" style="35" customWidth="1"/>
    <col min="12547" max="12547" width="10.42578125" style="35" customWidth="1"/>
    <col min="12548" max="12548" width="11.85546875" style="35" customWidth="1"/>
    <col min="12549" max="12549" width="14.85546875" style="35" customWidth="1"/>
    <col min="12550" max="12550" width="12" style="35" customWidth="1"/>
    <col min="12551" max="12551" width="11.42578125" style="35" customWidth="1"/>
    <col min="12552" max="12552" width="11" style="35" customWidth="1"/>
    <col min="12553" max="12553" width="11.140625" style="35" customWidth="1"/>
    <col min="12554" max="12554" width="13.5703125" style="35" customWidth="1"/>
    <col min="12555" max="12555" width="13.42578125" style="35" customWidth="1"/>
    <col min="12556" max="12556" width="13.140625" style="35" customWidth="1"/>
    <col min="12557" max="12557" width="12.5703125" style="35" customWidth="1"/>
    <col min="12558" max="12558" width="21.28515625" style="35" customWidth="1"/>
    <col min="12559" max="12800" width="9.140625" style="35"/>
    <col min="12801" max="12801" width="5.42578125" style="35" customWidth="1"/>
    <col min="12802" max="12802" width="36" style="35" customWidth="1"/>
    <col min="12803" max="12803" width="10.42578125" style="35" customWidth="1"/>
    <col min="12804" max="12804" width="11.85546875" style="35" customWidth="1"/>
    <col min="12805" max="12805" width="14.85546875" style="35" customWidth="1"/>
    <col min="12806" max="12806" width="12" style="35" customWidth="1"/>
    <col min="12807" max="12807" width="11.42578125" style="35" customWidth="1"/>
    <col min="12808" max="12808" width="11" style="35" customWidth="1"/>
    <col min="12809" max="12809" width="11.140625" style="35" customWidth="1"/>
    <col min="12810" max="12810" width="13.5703125" style="35" customWidth="1"/>
    <col min="12811" max="12811" width="13.42578125" style="35" customWidth="1"/>
    <col min="12812" max="12812" width="13.140625" style="35" customWidth="1"/>
    <col min="12813" max="12813" width="12.5703125" style="35" customWidth="1"/>
    <col min="12814" max="12814" width="21.28515625" style="35" customWidth="1"/>
    <col min="12815" max="13056" width="9.140625" style="35"/>
    <col min="13057" max="13057" width="5.42578125" style="35" customWidth="1"/>
    <col min="13058" max="13058" width="36" style="35" customWidth="1"/>
    <col min="13059" max="13059" width="10.42578125" style="35" customWidth="1"/>
    <col min="13060" max="13060" width="11.85546875" style="35" customWidth="1"/>
    <col min="13061" max="13061" width="14.85546875" style="35" customWidth="1"/>
    <col min="13062" max="13062" width="12" style="35" customWidth="1"/>
    <col min="13063" max="13063" width="11.42578125" style="35" customWidth="1"/>
    <col min="13064" max="13064" width="11" style="35" customWidth="1"/>
    <col min="13065" max="13065" width="11.140625" style="35" customWidth="1"/>
    <col min="13066" max="13066" width="13.5703125" style="35" customWidth="1"/>
    <col min="13067" max="13067" width="13.42578125" style="35" customWidth="1"/>
    <col min="13068" max="13068" width="13.140625" style="35" customWidth="1"/>
    <col min="13069" max="13069" width="12.5703125" style="35" customWidth="1"/>
    <col min="13070" max="13070" width="21.28515625" style="35" customWidth="1"/>
    <col min="13071" max="13312" width="9.140625" style="35"/>
    <col min="13313" max="13313" width="5.42578125" style="35" customWidth="1"/>
    <col min="13314" max="13314" width="36" style="35" customWidth="1"/>
    <col min="13315" max="13315" width="10.42578125" style="35" customWidth="1"/>
    <col min="13316" max="13316" width="11.85546875" style="35" customWidth="1"/>
    <col min="13317" max="13317" width="14.85546875" style="35" customWidth="1"/>
    <col min="13318" max="13318" width="12" style="35" customWidth="1"/>
    <col min="13319" max="13319" width="11.42578125" style="35" customWidth="1"/>
    <col min="13320" max="13320" width="11" style="35" customWidth="1"/>
    <col min="13321" max="13321" width="11.140625" style="35" customWidth="1"/>
    <col min="13322" max="13322" width="13.5703125" style="35" customWidth="1"/>
    <col min="13323" max="13323" width="13.42578125" style="35" customWidth="1"/>
    <col min="13324" max="13324" width="13.140625" style="35" customWidth="1"/>
    <col min="13325" max="13325" width="12.5703125" style="35" customWidth="1"/>
    <col min="13326" max="13326" width="21.28515625" style="35" customWidth="1"/>
    <col min="13327" max="13568" width="9.140625" style="35"/>
    <col min="13569" max="13569" width="5.42578125" style="35" customWidth="1"/>
    <col min="13570" max="13570" width="36" style="35" customWidth="1"/>
    <col min="13571" max="13571" width="10.42578125" style="35" customWidth="1"/>
    <col min="13572" max="13572" width="11.85546875" style="35" customWidth="1"/>
    <col min="13573" max="13573" width="14.85546875" style="35" customWidth="1"/>
    <col min="13574" max="13574" width="12" style="35" customWidth="1"/>
    <col min="13575" max="13575" width="11.42578125" style="35" customWidth="1"/>
    <col min="13576" max="13576" width="11" style="35" customWidth="1"/>
    <col min="13577" max="13577" width="11.140625" style="35" customWidth="1"/>
    <col min="13578" max="13578" width="13.5703125" style="35" customWidth="1"/>
    <col min="13579" max="13579" width="13.42578125" style="35" customWidth="1"/>
    <col min="13580" max="13580" width="13.140625" style="35" customWidth="1"/>
    <col min="13581" max="13581" width="12.5703125" style="35" customWidth="1"/>
    <col min="13582" max="13582" width="21.28515625" style="35" customWidth="1"/>
    <col min="13583" max="13824" width="9.140625" style="35"/>
    <col min="13825" max="13825" width="5.42578125" style="35" customWidth="1"/>
    <col min="13826" max="13826" width="36" style="35" customWidth="1"/>
    <col min="13827" max="13827" width="10.42578125" style="35" customWidth="1"/>
    <col min="13828" max="13828" width="11.85546875" style="35" customWidth="1"/>
    <col min="13829" max="13829" width="14.85546875" style="35" customWidth="1"/>
    <col min="13830" max="13830" width="12" style="35" customWidth="1"/>
    <col min="13831" max="13831" width="11.42578125" style="35" customWidth="1"/>
    <col min="13832" max="13832" width="11" style="35" customWidth="1"/>
    <col min="13833" max="13833" width="11.140625" style="35" customWidth="1"/>
    <col min="13834" max="13834" width="13.5703125" style="35" customWidth="1"/>
    <col min="13835" max="13835" width="13.42578125" style="35" customWidth="1"/>
    <col min="13836" max="13836" width="13.140625" style="35" customWidth="1"/>
    <col min="13837" max="13837" width="12.5703125" style="35" customWidth="1"/>
    <col min="13838" max="13838" width="21.28515625" style="35" customWidth="1"/>
    <col min="13839" max="14080" width="9.140625" style="35"/>
    <col min="14081" max="14081" width="5.42578125" style="35" customWidth="1"/>
    <col min="14082" max="14082" width="36" style="35" customWidth="1"/>
    <col min="14083" max="14083" width="10.42578125" style="35" customWidth="1"/>
    <col min="14084" max="14084" width="11.85546875" style="35" customWidth="1"/>
    <col min="14085" max="14085" width="14.85546875" style="35" customWidth="1"/>
    <col min="14086" max="14086" width="12" style="35" customWidth="1"/>
    <col min="14087" max="14087" width="11.42578125" style="35" customWidth="1"/>
    <col min="14088" max="14088" width="11" style="35" customWidth="1"/>
    <col min="14089" max="14089" width="11.140625" style="35" customWidth="1"/>
    <col min="14090" max="14090" width="13.5703125" style="35" customWidth="1"/>
    <col min="14091" max="14091" width="13.42578125" style="35" customWidth="1"/>
    <col min="14092" max="14092" width="13.140625" style="35" customWidth="1"/>
    <col min="14093" max="14093" width="12.5703125" style="35" customWidth="1"/>
    <col min="14094" max="14094" width="21.28515625" style="35" customWidth="1"/>
    <col min="14095" max="14336" width="9.140625" style="35"/>
    <col min="14337" max="14337" width="5.42578125" style="35" customWidth="1"/>
    <col min="14338" max="14338" width="36" style="35" customWidth="1"/>
    <col min="14339" max="14339" width="10.42578125" style="35" customWidth="1"/>
    <col min="14340" max="14340" width="11.85546875" style="35" customWidth="1"/>
    <col min="14341" max="14341" width="14.85546875" style="35" customWidth="1"/>
    <col min="14342" max="14342" width="12" style="35" customWidth="1"/>
    <col min="14343" max="14343" width="11.42578125" style="35" customWidth="1"/>
    <col min="14344" max="14344" width="11" style="35" customWidth="1"/>
    <col min="14345" max="14345" width="11.140625" style="35" customWidth="1"/>
    <col min="14346" max="14346" width="13.5703125" style="35" customWidth="1"/>
    <col min="14347" max="14347" width="13.42578125" style="35" customWidth="1"/>
    <col min="14348" max="14348" width="13.140625" style="35" customWidth="1"/>
    <col min="14349" max="14349" width="12.5703125" style="35" customWidth="1"/>
    <col min="14350" max="14350" width="21.28515625" style="35" customWidth="1"/>
    <col min="14351" max="14592" width="9.140625" style="35"/>
    <col min="14593" max="14593" width="5.42578125" style="35" customWidth="1"/>
    <col min="14594" max="14594" width="36" style="35" customWidth="1"/>
    <col min="14595" max="14595" width="10.42578125" style="35" customWidth="1"/>
    <col min="14596" max="14596" width="11.85546875" style="35" customWidth="1"/>
    <col min="14597" max="14597" width="14.85546875" style="35" customWidth="1"/>
    <col min="14598" max="14598" width="12" style="35" customWidth="1"/>
    <col min="14599" max="14599" width="11.42578125" style="35" customWidth="1"/>
    <col min="14600" max="14600" width="11" style="35" customWidth="1"/>
    <col min="14601" max="14601" width="11.140625" style="35" customWidth="1"/>
    <col min="14602" max="14602" width="13.5703125" style="35" customWidth="1"/>
    <col min="14603" max="14603" width="13.42578125" style="35" customWidth="1"/>
    <col min="14604" max="14604" width="13.140625" style="35" customWidth="1"/>
    <col min="14605" max="14605" width="12.5703125" style="35" customWidth="1"/>
    <col min="14606" max="14606" width="21.28515625" style="35" customWidth="1"/>
    <col min="14607" max="14848" width="9.140625" style="35"/>
    <col min="14849" max="14849" width="5.42578125" style="35" customWidth="1"/>
    <col min="14850" max="14850" width="36" style="35" customWidth="1"/>
    <col min="14851" max="14851" width="10.42578125" style="35" customWidth="1"/>
    <col min="14852" max="14852" width="11.85546875" style="35" customWidth="1"/>
    <col min="14853" max="14853" width="14.85546875" style="35" customWidth="1"/>
    <col min="14854" max="14854" width="12" style="35" customWidth="1"/>
    <col min="14855" max="14855" width="11.42578125" style="35" customWidth="1"/>
    <col min="14856" max="14856" width="11" style="35" customWidth="1"/>
    <col min="14857" max="14857" width="11.140625" style="35" customWidth="1"/>
    <col min="14858" max="14858" width="13.5703125" style="35" customWidth="1"/>
    <col min="14859" max="14859" width="13.42578125" style="35" customWidth="1"/>
    <col min="14860" max="14860" width="13.140625" style="35" customWidth="1"/>
    <col min="14861" max="14861" width="12.5703125" style="35" customWidth="1"/>
    <col min="14862" max="14862" width="21.28515625" style="35" customWidth="1"/>
    <col min="14863" max="15104" width="9.140625" style="35"/>
    <col min="15105" max="15105" width="5.42578125" style="35" customWidth="1"/>
    <col min="15106" max="15106" width="36" style="35" customWidth="1"/>
    <col min="15107" max="15107" width="10.42578125" style="35" customWidth="1"/>
    <col min="15108" max="15108" width="11.85546875" style="35" customWidth="1"/>
    <col min="15109" max="15109" width="14.85546875" style="35" customWidth="1"/>
    <col min="15110" max="15110" width="12" style="35" customWidth="1"/>
    <col min="15111" max="15111" width="11.42578125" style="35" customWidth="1"/>
    <col min="15112" max="15112" width="11" style="35" customWidth="1"/>
    <col min="15113" max="15113" width="11.140625" style="35" customWidth="1"/>
    <col min="15114" max="15114" width="13.5703125" style="35" customWidth="1"/>
    <col min="15115" max="15115" width="13.42578125" style="35" customWidth="1"/>
    <col min="15116" max="15116" width="13.140625" style="35" customWidth="1"/>
    <col min="15117" max="15117" width="12.5703125" style="35" customWidth="1"/>
    <col min="15118" max="15118" width="21.28515625" style="35" customWidth="1"/>
    <col min="15119" max="15360" width="9.140625" style="35"/>
    <col min="15361" max="15361" width="5.42578125" style="35" customWidth="1"/>
    <col min="15362" max="15362" width="36" style="35" customWidth="1"/>
    <col min="15363" max="15363" width="10.42578125" style="35" customWidth="1"/>
    <col min="15364" max="15364" width="11.85546875" style="35" customWidth="1"/>
    <col min="15365" max="15365" width="14.85546875" style="35" customWidth="1"/>
    <col min="15366" max="15366" width="12" style="35" customWidth="1"/>
    <col min="15367" max="15367" width="11.42578125" style="35" customWidth="1"/>
    <col min="15368" max="15368" width="11" style="35" customWidth="1"/>
    <col min="15369" max="15369" width="11.140625" style="35" customWidth="1"/>
    <col min="15370" max="15370" width="13.5703125" style="35" customWidth="1"/>
    <col min="15371" max="15371" width="13.42578125" style="35" customWidth="1"/>
    <col min="15372" max="15372" width="13.140625" style="35" customWidth="1"/>
    <col min="15373" max="15373" width="12.5703125" style="35" customWidth="1"/>
    <col min="15374" max="15374" width="21.28515625" style="35" customWidth="1"/>
    <col min="15375" max="15616" width="9.140625" style="35"/>
    <col min="15617" max="15617" width="5.42578125" style="35" customWidth="1"/>
    <col min="15618" max="15618" width="36" style="35" customWidth="1"/>
    <col min="15619" max="15619" width="10.42578125" style="35" customWidth="1"/>
    <col min="15620" max="15620" width="11.85546875" style="35" customWidth="1"/>
    <col min="15621" max="15621" width="14.85546875" style="35" customWidth="1"/>
    <col min="15622" max="15622" width="12" style="35" customWidth="1"/>
    <col min="15623" max="15623" width="11.42578125" style="35" customWidth="1"/>
    <col min="15624" max="15624" width="11" style="35" customWidth="1"/>
    <col min="15625" max="15625" width="11.140625" style="35" customWidth="1"/>
    <col min="15626" max="15626" width="13.5703125" style="35" customWidth="1"/>
    <col min="15627" max="15627" width="13.42578125" style="35" customWidth="1"/>
    <col min="15628" max="15628" width="13.140625" style="35" customWidth="1"/>
    <col min="15629" max="15629" width="12.5703125" style="35" customWidth="1"/>
    <col min="15630" max="15630" width="21.28515625" style="35" customWidth="1"/>
    <col min="15631" max="15872" width="9.140625" style="35"/>
    <col min="15873" max="15873" width="5.42578125" style="35" customWidth="1"/>
    <col min="15874" max="15874" width="36" style="35" customWidth="1"/>
    <col min="15875" max="15875" width="10.42578125" style="35" customWidth="1"/>
    <col min="15876" max="15876" width="11.85546875" style="35" customWidth="1"/>
    <col min="15877" max="15877" width="14.85546875" style="35" customWidth="1"/>
    <col min="15878" max="15878" width="12" style="35" customWidth="1"/>
    <col min="15879" max="15879" width="11.42578125" style="35" customWidth="1"/>
    <col min="15880" max="15880" width="11" style="35" customWidth="1"/>
    <col min="15881" max="15881" width="11.140625" style="35" customWidth="1"/>
    <col min="15882" max="15882" width="13.5703125" style="35" customWidth="1"/>
    <col min="15883" max="15883" width="13.42578125" style="35" customWidth="1"/>
    <col min="15884" max="15884" width="13.140625" style="35" customWidth="1"/>
    <col min="15885" max="15885" width="12.5703125" style="35" customWidth="1"/>
    <col min="15886" max="15886" width="21.28515625" style="35" customWidth="1"/>
    <col min="15887" max="16128" width="9.140625" style="35"/>
    <col min="16129" max="16129" width="5.42578125" style="35" customWidth="1"/>
    <col min="16130" max="16130" width="36" style="35" customWidth="1"/>
    <col min="16131" max="16131" width="10.42578125" style="35" customWidth="1"/>
    <col min="16132" max="16132" width="11.85546875" style="35" customWidth="1"/>
    <col min="16133" max="16133" width="14.85546875" style="35" customWidth="1"/>
    <col min="16134" max="16134" width="12" style="35" customWidth="1"/>
    <col min="16135" max="16135" width="11.42578125" style="35" customWidth="1"/>
    <col min="16136" max="16136" width="11" style="35" customWidth="1"/>
    <col min="16137" max="16137" width="11.140625" style="35" customWidth="1"/>
    <col min="16138" max="16138" width="13.5703125" style="35" customWidth="1"/>
    <col min="16139" max="16139" width="13.42578125" style="35" customWidth="1"/>
    <col min="16140" max="16140" width="13.140625" style="35" customWidth="1"/>
    <col min="16141" max="16141" width="12.5703125" style="35" customWidth="1"/>
    <col min="16142" max="16142" width="21.28515625" style="35" customWidth="1"/>
    <col min="16143" max="16384" width="9.140625" style="35"/>
  </cols>
  <sheetData>
    <row r="1" spans="1:16" x14ac:dyDescent="0.25">
      <c r="A1" s="121" t="s">
        <v>62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6" x14ac:dyDescent="0.25">
      <c r="A2" s="36"/>
      <c r="B2" s="36"/>
      <c r="C2" s="36"/>
      <c r="D2" s="36"/>
      <c r="E2" s="36"/>
      <c r="F2" s="36"/>
      <c r="G2" s="36"/>
      <c r="H2" s="37"/>
      <c r="I2" s="36"/>
      <c r="J2" s="36"/>
      <c r="K2" s="36"/>
      <c r="L2" s="38">
        <f>SUM(L3:L4)</f>
        <v>7376658.0300000012</v>
      </c>
    </row>
    <row r="3" spans="1:16" ht="16.5" customHeight="1" x14ac:dyDescent="0.25">
      <c r="A3" s="122" t="s">
        <v>63</v>
      </c>
      <c r="B3" s="122"/>
      <c r="C3" s="122"/>
      <c r="D3" s="122"/>
      <c r="E3" s="122"/>
      <c r="F3" s="122"/>
      <c r="G3" s="122"/>
      <c r="H3" s="122"/>
      <c r="I3" s="122"/>
      <c r="J3" s="39" t="s">
        <v>64</v>
      </c>
      <c r="K3" s="40">
        <f>H9*9*I9+H13*9*I13</f>
        <v>7376658.0300000012</v>
      </c>
      <c r="L3" s="41">
        <f>H9*I9*9</f>
        <v>2680184.4300000002</v>
      </c>
      <c r="M3" s="39" t="s">
        <v>27</v>
      </c>
    </row>
    <row r="4" spans="1:16" ht="16.5" customHeight="1" x14ac:dyDescent="0.25">
      <c r="A4" s="122" t="s">
        <v>65</v>
      </c>
      <c r="B4" s="122"/>
      <c r="C4" s="122"/>
      <c r="D4" s="122"/>
      <c r="E4" s="122"/>
      <c r="F4" s="122"/>
      <c r="G4" s="122"/>
      <c r="H4" s="122"/>
      <c r="I4" s="122"/>
      <c r="J4" s="35" t="s">
        <v>66</v>
      </c>
      <c r="K4" s="42">
        <f>I14</f>
        <v>743</v>
      </c>
      <c r="L4" s="43">
        <f>H13*I13*9</f>
        <v>4696473.6000000006</v>
      </c>
      <c r="M4" s="39" t="s">
        <v>18</v>
      </c>
    </row>
    <row r="5" spans="1:16" ht="16.5" customHeight="1" x14ac:dyDescent="0.25">
      <c r="A5" s="122" t="s">
        <v>67</v>
      </c>
      <c r="B5" s="122"/>
      <c r="C5" s="122"/>
      <c r="D5" s="122"/>
      <c r="E5" s="122"/>
      <c r="F5" s="122"/>
      <c r="G5" s="122"/>
      <c r="H5" s="122"/>
      <c r="I5" s="122"/>
      <c r="J5" s="35" t="s">
        <v>68</v>
      </c>
      <c r="K5" s="44">
        <f>H14*9</f>
        <v>20775.329999999998</v>
      </c>
      <c r="L5" s="38"/>
    </row>
    <row r="7" spans="1:16" ht="74.25" customHeight="1" x14ac:dyDescent="0.25">
      <c r="A7" s="45" t="s">
        <v>0</v>
      </c>
      <c r="B7" s="46" t="s">
        <v>69</v>
      </c>
      <c r="C7" s="46" t="s">
        <v>70</v>
      </c>
      <c r="D7" s="46" t="s">
        <v>71</v>
      </c>
      <c r="E7" s="46" t="s">
        <v>72</v>
      </c>
      <c r="F7" s="46" t="s">
        <v>73</v>
      </c>
      <c r="G7" s="46" t="s">
        <v>74</v>
      </c>
      <c r="H7" s="47" t="s">
        <v>75</v>
      </c>
      <c r="I7" s="46" t="s">
        <v>76</v>
      </c>
      <c r="J7" s="46" t="s">
        <v>77</v>
      </c>
      <c r="K7" s="46" t="s">
        <v>78</v>
      </c>
      <c r="L7" s="46" t="s">
        <v>79</v>
      </c>
      <c r="N7" s="46" t="s">
        <v>80</v>
      </c>
    </row>
    <row r="8" spans="1:16" s="49" customFormat="1" ht="23.25" customHeight="1" x14ac:dyDescent="0.25">
      <c r="A8" s="123" t="s">
        <v>81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5"/>
      <c r="M8" s="48"/>
      <c r="N8" s="48"/>
      <c r="O8" s="48"/>
      <c r="P8" s="48"/>
    </row>
    <row r="9" spans="1:16" x14ac:dyDescent="0.25">
      <c r="A9" s="50">
        <v>1</v>
      </c>
      <c r="B9" s="51" t="s">
        <v>82</v>
      </c>
      <c r="C9" s="52"/>
      <c r="D9" s="52">
        <f>SUM(D10:D11)</f>
        <v>13</v>
      </c>
      <c r="E9" s="52">
        <f>SUM(E10:E11)</f>
        <v>315</v>
      </c>
      <c r="F9" s="52">
        <v>221</v>
      </c>
      <c r="G9" s="52">
        <f>F9/9/6</f>
        <v>4.0925925925925926</v>
      </c>
      <c r="H9" s="52">
        <f>ROUND(E9*G9,2)</f>
        <v>1289.17</v>
      </c>
      <c r="I9" s="52">
        <v>231</v>
      </c>
      <c r="J9" s="52">
        <f>SUM(J10:J11)</f>
        <v>182561.68999999997</v>
      </c>
      <c r="K9" s="52">
        <f t="shared" ref="K9:L11" si="0">J9/H9</f>
        <v>141.61180449436455</v>
      </c>
      <c r="L9" s="52">
        <f t="shared" si="0"/>
        <v>0.61303811469421887</v>
      </c>
      <c r="N9" s="53">
        <f>H9*I9*12</f>
        <v>3573579.24</v>
      </c>
    </row>
    <row r="10" spans="1:16" x14ac:dyDescent="0.25">
      <c r="A10" s="54"/>
      <c r="B10" s="55" t="s">
        <v>83</v>
      </c>
      <c r="C10" s="56">
        <v>18</v>
      </c>
      <c r="D10" s="57">
        <v>12</v>
      </c>
      <c r="E10" s="57">
        <v>261.5</v>
      </c>
      <c r="F10" s="57">
        <v>221</v>
      </c>
      <c r="G10" s="56">
        <f>F10/9/6</f>
        <v>4.0925925925925926</v>
      </c>
      <c r="H10" s="56">
        <f>ROUND(E10*G10,2)</f>
        <v>1070.21</v>
      </c>
      <c r="I10" s="57">
        <v>231</v>
      </c>
      <c r="J10" s="58">
        <f>2190740.28/12-J11</f>
        <v>169052.12493999998</v>
      </c>
      <c r="K10" s="58">
        <f t="shared" si="0"/>
        <v>157.96163831397573</v>
      </c>
      <c r="L10" s="58">
        <f t="shared" si="0"/>
        <v>0.68381661607781696</v>
      </c>
      <c r="N10" s="53">
        <f>H10*I10*12</f>
        <v>2966622.12</v>
      </c>
    </row>
    <row r="11" spans="1:16" x14ac:dyDescent="0.25">
      <c r="A11" s="54"/>
      <c r="B11" s="55" t="s">
        <v>84</v>
      </c>
      <c r="C11" s="56">
        <v>24</v>
      </c>
      <c r="D11" s="57">
        <v>1</v>
      </c>
      <c r="E11" s="57">
        <v>53.5</v>
      </c>
      <c r="F11" s="57">
        <v>221</v>
      </c>
      <c r="G11" s="56">
        <f>F11/9/6</f>
        <v>4.0925925925925926</v>
      </c>
      <c r="H11" s="56">
        <f>ROUND(E11*G11,2)</f>
        <v>218.95</v>
      </c>
      <c r="I11" s="57">
        <v>231</v>
      </c>
      <c r="J11" s="58">
        <f>182561.69*0.074</f>
        <v>13509.565059999999</v>
      </c>
      <c r="K11" s="58">
        <f t="shared" si="0"/>
        <v>61.70159881251427</v>
      </c>
      <c r="L11" s="58">
        <f t="shared" si="0"/>
        <v>0.26710648836586265</v>
      </c>
      <c r="N11" s="53">
        <f>H11*I11*12</f>
        <v>606929.39999999991</v>
      </c>
    </row>
    <row r="12" spans="1:16" ht="23.25" customHeight="1" x14ac:dyDescent="0.25">
      <c r="A12" s="123" t="s">
        <v>85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5"/>
      <c r="N12" s="43"/>
    </row>
    <row r="13" spans="1:16" x14ac:dyDescent="0.25">
      <c r="A13" s="50">
        <v>3</v>
      </c>
      <c r="B13" s="55" t="s">
        <v>86</v>
      </c>
      <c r="C13" s="56">
        <v>18</v>
      </c>
      <c r="D13" s="57">
        <v>14</v>
      </c>
      <c r="E13" s="57">
        <v>252</v>
      </c>
      <c r="F13" s="57">
        <v>182</v>
      </c>
      <c r="G13" s="56">
        <f>F13/9/5</f>
        <v>4.0444444444444443</v>
      </c>
      <c r="H13" s="56">
        <f>ROUND(E13*G13,2)</f>
        <v>1019.2</v>
      </c>
      <c r="I13" s="57">
        <v>512</v>
      </c>
      <c r="J13" s="52">
        <v>161463.22</v>
      </c>
      <c r="K13" s="52">
        <f>J13/H13</f>
        <v>158.42152668759812</v>
      </c>
      <c r="L13" s="52">
        <f>K13/I13</f>
        <v>0.30941704431171507</v>
      </c>
      <c r="N13" s="53">
        <f>H13*I13*12</f>
        <v>6261964.8000000007</v>
      </c>
    </row>
    <row r="14" spans="1:16" x14ac:dyDescent="0.25">
      <c r="A14" s="59"/>
      <c r="B14" s="60" t="s">
        <v>82</v>
      </c>
      <c r="C14" s="61"/>
      <c r="D14" s="61">
        <f>D9+D13</f>
        <v>27</v>
      </c>
      <c r="E14" s="61"/>
      <c r="F14" s="61"/>
      <c r="G14" s="61"/>
      <c r="H14" s="61">
        <f>H9+H13</f>
        <v>2308.37</v>
      </c>
      <c r="I14" s="61">
        <f>I9+I13</f>
        <v>743</v>
      </c>
      <c r="J14" s="61">
        <f>J9+J13</f>
        <v>344024.91</v>
      </c>
      <c r="K14" s="61">
        <f>J14/H14</f>
        <v>149.0336947716354</v>
      </c>
      <c r="L14" s="61">
        <f>K14/I14</f>
        <v>0.20058370763342584</v>
      </c>
      <c r="N14" s="34">
        <f>M14*I14</f>
        <v>0</v>
      </c>
    </row>
    <row r="17" spans="1:13" ht="18.75" customHeight="1" x14ac:dyDescent="0.25">
      <c r="A17" s="120" t="s">
        <v>87</v>
      </c>
      <c r="B17" s="120"/>
      <c r="C17" s="120"/>
      <c r="D17" s="120"/>
      <c r="E17" s="120"/>
      <c r="F17" s="120"/>
      <c r="G17" s="120"/>
      <c r="H17" s="120"/>
      <c r="I17" s="120"/>
      <c r="J17" s="62">
        <f>ROUND(J14/H14,2)</f>
        <v>149.03</v>
      </c>
    </row>
    <row r="18" spans="1:13" ht="18.75" customHeight="1" x14ac:dyDescent="0.25">
      <c r="A18" s="120" t="s">
        <v>88</v>
      </c>
      <c r="B18" s="120"/>
      <c r="C18" s="120"/>
      <c r="D18" s="120"/>
      <c r="E18" s="120"/>
      <c r="F18" s="120"/>
      <c r="G18" s="120"/>
      <c r="H18" s="120"/>
      <c r="I18" s="120"/>
      <c r="J18" s="62">
        <f>ROUND(J17/I14,2)</f>
        <v>0.2</v>
      </c>
      <c r="M18" s="63" t="s">
        <v>89</v>
      </c>
    </row>
    <row r="19" spans="1:13" ht="18.75" customHeight="1" x14ac:dyDescent="0.25">
      <c r="A19" s="120" t="s">
        <v>90</v>
      </c>
      <c r="B19" s="120"/>
      <c r="C19" s="120"/>
      <c r="D19" s="120"/>
      <c r="E19" s="120"/>
      <c r="F19" s="120"/>
      <c r="G19" s="120"/>
      <c r="H19" s="120"/>
      <c r="I19" s="120"/>
      <c r="J19" s="62">
        <f>J14*12</f>
        <v>4128298.92</v>
      </c>
      <c r="K19" s="34">
        <v>2190740.2799999998</v>
      </c>
      <c r="L19" s="34">
        <f>2522701.3-L20</f>
        <v>1937558.5999999999</v>
      </c>
      <c r="M19" s="64">
        <f>J19+J22</f>
        <v>7750614.5</v>
      </c>
    </row>
    <row r="20" spans="1:13" ht="18.75" customHeight="1" x14ac:dyDescent="0.25">
      <c r="A20" s="120" t="s">
        <v>91</v>
      </c>
      <c r="B20" s="120"/>
      <c r="C20" s="120"/>
      <c r="D20" s="120"/>
      <c r="E20" s="120"/>
      <c r="F20" s="120"/>
      <c r="G20" s="120"/>
      <c r="H20" s="120"/>
      <c r="I20" s="120"/>
      <c r="J20" s="62">
        <f>J19*0.302</f>
        <v>1246746.2738399999</v>
      </c>
      <c r="K20" s="34">
        <v>661603.56000000006</v>
      </c>
      <c r="L20" s="34">
        <v>585142.69999999995</v>
      </c>
      <c r="M20" s="64">
        <f>J20+J24</f>
        <v>2340685.5</v>
      </c>
    </row>
    <row r="21" spans="1:13" ht="18.75" customHeight="1" x14ac:dyDescent="0.25">
      <c r="A21" s="120" t="s">
        <v>92</v>
      </c>
      <c r="B21" s="120"/>
      <c r="C21" s="120"/>
      <c r="D21" s="120"/>
      <c r="E21" s="120"/>
      <c r="F21" s="120"/>
      <c r="G21" s="120"/>
      <c r="H21" s="120"/>
      <c r="I21" s="120"/>
      <c r="J21" s="62">
        <f>ROUND((J20/K5/I14),2)</f>
        <v>0.08</v>
      </c>
      <c r="M21" s="64">
        <f>SUM(M19:M20)</f>
        <v>10091300</v>
      </c>
    </row>
    <row r="22" spans="1:13" ht="18.75" customHeight="1" x14ac:dyDescent="0.25">
      <c r="A22" s="120" t="s">
        <v>93</v>
      </c>
      <c r="B22" s="120"/>
      <c r="C22" s="120"/>
      <c r="D22" s="120"/>
      <c r="E22" s="120"/>
      <c r="F22" s="120"/>
      <c r="G22" s="120"/>
      <c r="H22" s="120"/>
      <c r="I22" s="120"/>
      <c r="J22" s="62">
        <f>7750614.5-J19</f>
        <v>3622315.58</v>
      </c>
    </row>
    <row r="23" spans="1:13" ht="18.75" customHeight="1" x14ac:dyDescent="0.25">
      <c r="A23" s="120" t="s">
        <v>94</v>
      </c>
      <c r="B23" s="120"/>
      <c r="C23" s="120"/>
      <c r="D23" s="120"/>
      <c r="E23" s="120"/>
      <c r="F23" s="120"/>
      <c r="G23" s="120"/>
      <c r="H23" s="120"/>
      <c r="I23" s="120"/>
      <c r="J23" s="62">
        <f>ROUND(J22/K4/K5,2)</f>
        <v>0.23</v>
      </c>
    </row>
    <row r="24" spans="1:13" ht="18.75" customHeight="1" x14ac:dyDescent="0.25">
      <c r="A24" s="120" t="s">
        <v>95</v>
      </c>
      <c r="B24" s="120"/>
      <c r="C24" s="120"/>
      <c r="D24" s="120"/>
      <c r="E24" s="120"/>
      <c r="F24" s="120"/>
      <c r="G24" s="120"/>
      <c r="H24" s="120"/>
      <c r="I24" s="120"/>
      <c r="J24" s="62">
        <f>2340685.5-J20</f>
        <v>1093939.2261600001</v>
      </c>
    </row>
    <row r="25" spans="1:13" ht="18.75" customHeight="1" x14ac:dyDescent="0.25">
      <c r="A25" s="120" t="s">
        <v>96</v>
      </c>
      <c r="B25" s="120"/>
      <c r="C25" s="120"/>
      <c r="D25" s="120"/>
      <c r="E25" s="120"/>
      <c r="F25" s="120"/>
      <c r="G25" s="120"/>
      <c r="H25" s="120"/>
      <c r="I25" s="120"/>
      <c r="J25" s="62">
        <f>ROUND(J24/I14/K5,2)</f>
        <v>7.0000000000000007E-2</v>
      </c>
    </row>
    <row r="26" spans="1:13" ht="33" customHeight="1" x14ac:dyDescent="0.25">
      <c r="A26" s="120" t="s">
        <v>97</v>
      </c>
      <c r="B26" s="120"/>
      <c r="C26" s="120"/>
      <c r="D26" s="120"/>
      <c r="E26" s="120"/>
      <c r="F26" s="120"/>
      <c r="G26" s="120"/>
      <c r="H26" s="120"/>
      <c r="I26" s="120"/>
      <c r="J26" s="65">
        <f>ROUND((D14/I14/(D10*F10+D13*F13)),8)</f>
        <v>6.99E-6</v>
      </c>
    </row>
    <row r="27" spans="1:13" ht="33" customHeight="1" x14ac:dyDescent="0.25">
      <c r="A27" s="120" t="s">
        <v>98</v>
      </c>
      <c r="B27" s="120"/>
      <c r="C27" s="120"/>
      <c r="D27" s="120"/>
      <c r="E27" s="120"/>
      <c r="F27" s="120"/>
      <c r="G27" s="120"/>
      <c r="H27" s="120"/>
      <c r="I27" s="120"/>
      <c r="J27" s="65">
        <f>ROUND((13/(D10*F10+D13*F13)/K4),8)</f>
        <v>3.36E-6</v>
      </c>
    </row>
    <row r="28" spans="1:13" ht="30" customHeight="1" x14ac:dyDescent="0.25">
      <c r="A28" s="120" t="s">
        <v>99</v>
      </c>
      <c r="B28" s="120"/>
      <c r="C28" s="120"/>
      <c r="D28" s="120"/>
      <c r="E28" s="120"/>
      <c r="F28" s="120"/>
      <c r="G28" s="120"/>
      <c r="H28" s="120"/>
      <c r="I28" s="120"/>
      <c r="J28" s="66">
        <f>ROUND((J18+J21),2)</f>
        <v>0.28000000000000003</v>
      </c>
    </row>
    <row r="29" spans="1:13" ht="32.25" customHeight="1" x14ac:dyDescent="0.25">
      <c r="A29" s="126" t="s">
        <v>100</v>
      </c>
      <c r="B29" s="127"/>
      <c r="C29" s="127"/>
      <c r="D29" s="127"/>
      <c r="E29" s="127"/>
      <c r="F29" s="127"/>
      <c r="G29" s="127"/>
      <c r="H29" s="127"/>
      <c r="I29" s="128"/>
      <c r="J29" s="66">
        <f>J23+J25</f>
        <v>0.30000000000000004</v>
      </c>
    </row>
  </sheetData>
  <mergeCells count="19">
    <mergeCell ref="A29:I29"/>
    <mergeCell ref="A23:I23"/>
    <mergeCell ref="A24:I24"/>
    <mergeCell ref="A25:I25"/>
    <mergeCell ref="A26:I26"/>
    <mergeCell ref="A27:I27"/>
    <mergeCell ref="A28:I28"/>
    <mergeCell ref="A22:I22"/>
    <mergeCell ref="A1:L1"/>
    <mergeCell ref="A3:I3"/>
    <mergeCell ref="A4:I4"/>
    <mergeCell ref="A5:I5"/>
    <mergeCell ref="A8:L8"/>
    <mergeCell ref="A12:L12"/>
    <mergeCell ref="A17:I17"/>
    <mergeCell ref="A18:I18"/>
    <mergeCell ref="A19:I19"/>
    <mergeCell ref="A20:I20"/>
    <mergeCell ref="A21:I21"/>
  </mergeCells>
  <pageMargins left="0.23622047244094491" right="0.27559055118110237" top="0.74803149606299213" bottom="0.19685039370078741" header="0.23622047244094491" footer="0.19685039370078741"/>
  <pageSetup paperSize="9" scale="8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раздел 6 (доп.образование)</vt:lpstr>
      <vt:lpstr>ацк</vt:lpstr>
      <vt:lpstr>%</vt:lpstr>
      <vt:lpstr>ОТ1, ОТ2</vt:lpstr>
      <vt:lpstr>ацк!LAST_CELL</vt:lpstr>
      <vt:lpstr>'ОТ1, ОТ2'!Область_печати</vt:lpstr>
      <vt:lpstr>'раздел 6 (доп.образование)'!Область_печати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2019-05-08T03:01:54Z</dcterms:modified>
</cp:coreProperties>
</file>